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15" windowWidth="12120" windowHeight="4725" activeTab="0"/>
  </bookViews>
  <sheets>
    <sheet name="Scenario 1" sheetId="1" r:id="rId1"/>
    <sheet name="Scenario1Chart" sheetId="2" r:id="rId2"/>
    <sheet name="Scenario4" sheetId="3" r:id="rId3"/>
    <sheet name="Scenario4Chart" sheetId="4" r:id="rId4"/>
  </sheets>
  <externalReferences>
    <externalReference r:id="rId7"/>
  </externalReferences>
  <definedNames>
    <definedName name="_xlnm.Print_Area" localSheetId="0">'Scenario 1'!$A$1:$P$43</definedName>
    <definedName name="_xlnm.Print_Area" localSheetId="2">'Scenario4'!$A$1:$P$43</definedName>
    <definedName name="X_0203" localSheetId="0">'Scenario 1'!#REF!</definedName>
    <definedName name="X_0203">'[1]Projection'!#REF!</definedName>
    <definedName name="x023">'Scenario4'!#REF!</definedName>
  </definedNames>
  <calcPr fullCalcOnLoad="1"/>
</workbook>
</file>

<file path=xl/sharedStrings.xml><?xml version="1.0" encoding="utf-8"?>
<sst xmlns="http://schemas.openxmlformats.org/spreadsheetml/2006/main" count="107" uniqueCount="42">
  <si>
    <t>THE GLEN OF PACIFIC GROVE HOA - RESERVE FUNDING PROJECTIONS</t>
  </si>
  <si>
    <t>BASED ON MODIFICATIONS TO THE SUNSTONE PROJECTIONS</t>
  </si>
  <si>
    <t>RESERVE PROJECTIONS -- AS OF 9/1/2003</t>
  </si>
  <si>
    <t>RESERVE BALANCE AS OF 9/31/2003</t>
  </si>
  <si>
    <t xml:space="preserve">RESERVE BALANCE </t>
  </si>
  <si>
    <t>RESERVE SAFETY LEVEL</t>
  </si>
  <si>
    <t xml:space="preserve">BLUE FIELDS MAY BE CHANGED </t>
  </si>
  <si>
    <t>EXPENSES</t>
  </si>
  <si>
    <t>INFLATION</t>
  </si>
  <si>
    <t xml:space="preserve">INFLATION </t>
  </si>
  <si>
    <t xml:space="preserve">INFLATED </t>
  </si>
  <si>
    <t>ANNUAL</t>
  </si>
  <si>
    <t>RESERVE</t>
  </si>
  <si>
    <t>INTEREST</t>
  </si>
  <si>
    <t>BALANCE</t>
  </si>
  <si>
    <t>SPECIAL</t>
  </si>
  <si>
    <t>MONTHLY</t>
  </si>
  <si>
    <t>YEARLY</t>
  </si>
  <si>
    <t xml:space="preserve">FROM </t>
  </si>
  <si>
    <t>FACTOR</t>
  </si>
  <si>
    <t xml:space="preserve">INCREASE </t>
  </si>
  <si>
    <t xml:space="preserve">EXPENSES </t>
  </si>
  <si>
    <t xml:space="preserve">YEAR END </t>
  </si>
  <si>
    <t>INCOME</t>
  </si>
  <si>
    <t xml:space="preserve">PLUS </t>
  </si>
  <si>
    <t>ASSESSMENT</t>
  </si>
  <si>
    <t>INCREASE</t>
  </si>
  <si>
    <t>FEE</t>
  </si>
  <si>
    <t>RESERVES</t>
  </si>
  <si>
    <t xml:space="preserve">DETAIL </t>
  </si>
  <si>
    <t xml:space="preserve">PERCENT </t>
  </si>
  <si>
    <t xml:space="preserve">AMOUNT </t>
  </si>
  <si>
    <t xml:space="preserve">DUES </t>
  </si>
  <si>
    <t>CASH</t>
  </si>
  <si>
    <t xml:space="preserve">INTEREST </t>
  </si>
  <si>
    <t>PER/UNIT</t>
  </si>
  <si>
    <t xml:space="preserve">PER UNIT </t>
  </si>
  <si>
    <t>OVER BASE YEAR</t>
  </si>
  <si>
    <t>ACCUMULATED</t>
  </si>
  <si>
    <t xml:space="preserve">Fiscal End </t>
  </si>
  <si>
    <t>Paint</t>
  </si>
  <si>
    <t xml:space="preserve">Roof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</si>
</sst>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00"/>
    <numFmt numFmtId="166" formatCode="#,##0.000"/>
    <numFmt numFmtId="167" formatCode="yyyy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  <numFmt numFmtId="171" formatCode="yyyy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6"/>
      <color indexed="10"/>
      <name val="Small Fonts"/>
      <family val="2"/>
    </font>
    <font>
      <sz val="6"/>
      <color indexed="10"/>
      <name val="Small Fonts"/>
      <family val="2"/>
    </font>
    <font>
      <b/>
      <sz val="10"/>
      <color indexed="10"/>
      <name val="Arial"/>
      <family val="0"/>
    </font>
    <font>
      <sz val="6"/>
      <name val="Small Fonts"/>
      <family val="2"/>
    </font>
    <font>
      <b/>
      <sz val="6"/>
      <color indexed="12"/>
      <name val="Small Fonts"/>
      <family val="2"/>
    </font>
    <font>
      <sz val="5.5"/>
      <name val="Small Fonts"/>
      <family val="2"/>
    </font>
    <font>
      <sz val="8"/>
      <color indexed="12"/>
      <name val="Arial"/>
      <family val="2"/>
    </font>
    <font>
      <sz val="7"/>
      <color indexed="12"/>
      <name val="Small Fonts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6"/>
      <color indexed="14"/>
      <name val="Small Fonts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3" fontId="3" fillId="2" borderId="3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6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6" fillId="3" borderId="7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center"/>
    </xf>
    <xf numFmtId="49" fontId="6" fillId="3" borderId="8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7" xfId="0" applyFont="1" applyFill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166" fontId="9" fillId="2" borderId="9" xfId="0" applyNumberFormat="1" applyFont="1" applyFill="1" applyBorder="1" applyAlignment="1" applyProtection="1">
      <alignment horizontal="center"/>
      <protection/>
    </xf>
    <xf numFmtId="166" fontId="10" fillId="4" borderId="9" xfId="0" applyNumberFormat="1" applyFont="1" applyFill="1" applyBorder="1" applyAlignment="1" applyProtection="1">
      <alignment horizontal="center"/>
      <protection/>
    </xf>
    <xf numFmtId="165" fontId="9" fillId="2" borderId="9" xfId="0" applyNumberFormat="1" applyFont="1" applyFill="1" applyBorder="1" applyAlignment="1" applyProtection="1">
      <alignment horizontal="center"/>
      <protection/>
    </xf>
    <xf numFmtId="165" fontId="4" fillId="0" borderId="9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9" xfId="0" applyFont="1" applyBorder="1" applyAlignment="1">
      <alignment horizontal="center"/>
    </xf>
    <xf numFmtId="14" fontId="11" fillId="0" borderId="0" xfId="0" applyNumberFormat="1" applyFont="1" applyBorder="1" applyAlignment="1" applyProtection="1">
      <alignment horizontal="center"/>
      <protection/>
    </xf>
    <xf numFmtId="3" fontId="11" fillId="0" borderId="7" xfId="0" applyNumberFormat="1" applyFont="1" applyBorder="1" applyAlignment="1" applyProtection="1">
      <alignment horizontal="center"/>
      <protection/>
    </xf>
    <xf numFmtId="169" fontId="11" fillId="0" borderId="0" xfId="15" applyNumberFormat="1" applyFont="1" applyBorder="1" applyAlignment="1" applyProtection="1">
      <alignment horizontal="center"/>
      <protection/>
    </xf>
    <xf numFmtId="169" fontId="11" fillId="0" borderId="7" xfId="15" applyNumberFormat="1" applyFont="1" applyBorder="1" applyAlignment="1" applyProtection="1">
      <alignment horizontal="center"/>
      <protection/>
    </xf>
    <xf numFmtId="169" fontId="11" fillId="0" borderId="0" xfId="15" applyNumberFormat="1" applyFont="1" applyAlignment="1" applyProtection="1">
      <alignment horizontal="center"/>
      <protection/>
    </xf>
    <xf numFmtId="169" fontId="11" fillId="0" borderId="7" xfId="15" applyNumberFormat="1" applyFont="1" applyFill="1" applyBorder="1" applyAlignment="1" applyProtection="1">
      <alignment horizontal="center"/>
      <protection locked="0"/>
    </xf>
    <xf numFmtId="2" fontId="12" fillId="0" borderId="5" xfId="0" applyNumberFormat="1" applyFont="1" applyFill="1" applyBorder="1" applyAlignment="1" applyProtection="1">
      <alignment horizontal="center"/>
      <protection/>
    </xf>
    <xf numFmtId="3" fontId="11" fillId="0" borderId="5" xfId="0" applyNumberFormat="1" applyFont="1" applyBorder="1" applyAlignment="1" applyProtection="1">
      <alignment horizontal="center"/>
      <protection/>
    </xf>
    <xf numFmtId="2" fontId="13" fillId="0" borderId="5" xfId="0" applyNumberFormat="1" applyFont="1" applyBorder="1" applyAlignment="1" applyProtection="1">
      <alignment horizontal="center"/>
      <protection/>
    </xf>
    <xf numFmtId="49" fontId="6" fillId="0" borderId="0" xfId="0" applyNumberFormat="1" applyFont="1" applyAlignment="1" applyProtection="1">
      <alignment/>
      <protection locked="0"/>
    </xf>
    <xf numFmtId="43" fontId="6" fillId="0" borderId="0" xfId="15" applyFont="1" applyAlignment="1">
      <alignment/>
    </xf>
    <xf numFmtId="2" fontId="11" fillId="2" borderId="7" xfId="0" applyNumberFormat="1" applyFont="1" applyFill="1" applyBorder="1" applyAlignment="1" applyProtection="1">
      <alignment horizontal="center"/>
      <protection locked="0"/>
    </xf>
    <xf numFmtId="2" fontId="11" fillId="0" borderId="7" xfId="0" applyNumberFormat="1" applyFont="1" applyBorder="1" applyAlignment="1" applyProtection="1">
      <alignment horizontal="center"/>
      <protection/>
    </xf>
    <xf numFmtId="3" fontId="11" fillId="0" borderId="7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/>
    </xf>
    <xf numFmtId="3" fontId="9" fillId="0" borderId="7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169" fontId="11" fillId="0" borderId="11" xfId="15" applyNumberFormat="1" applyFont="1" applyBorder="1" applyAlignment="1">
      <alignment/>
    </xf>
    <xf numFmtId="169" fontId="11" fillId="0" borderId="10" xfId="15" applyNumberFormat="1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43" fontId="6" fillId="0" borderId="0" xfId="0" applyNumberFormat="1" applyFont="1" applyAlignment="1">
      <alignment/>
    </xf>
    <xf numFmtId="2" fontId="6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Alignment="1" applyProtection="1">
      <alignment horizontal="center"/>
      <protection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43" fontId="0" fillId="0" borderId="0" xfId="0" applyNumberFormat="1" applyAlignment="1">
      <alignment/>
    </xf>
    <xf numFmtId="170" fontId="11" fillId="0" borderId="0" xfId="15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With No Additional Reserve Contribution
Several Special Assessments Will Be Necessary.</a:t>
            </a:r>
          </a:p>
        </c:rich>
      </c:tx>
      <c:layout>
        <c:manualLayout>
          <c:xMode val="factor"/>
          <c:yMode val="factor"/>
          <c:x val="0.0205"/>
          <c:y val="0.08525"/>
        </c:manualLayout>
      </c:layout>
      <c:spPr>
        <a:solidFill>
          <a:srgbClr val="FFFFFF"/>
        </a:solidFill>
      </c:spPr>
    </c:title>
    <c:plotArea>
      <c:layout>
        <c:manualLayout>
          <c:xMode val="edge"/>
          <c:yMode val="edge"/>
          <c:x val="0.01225"/>
          <c:y val="0.04175"/>
          <c:w val="0.9765"/>
          <c:h val="0.85275"/>
        </c:manualLayout>
      </c:layout>
      <c:barChart>
        <c:barDir val="col"/>
        <c:grouping val="stacked"/>
        <c:varyColors val="0"/>
        <c:ser>
          <c:idx val="0"/>
          <c:order val="0"/>
          <c:tx>
            <c:v>Reserve Dues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'Scenario 1'!$A$13:$A$43</c:f>
              <c:strCache>
                <c:ptCount val="31"/>
                <c:pt idx="0">
                  <c:v>38230</c:v>
                </c:pt>
                <c:pt idx="1">
                  <c:v>38595</c:v>
                </c:pt>
                <c:pt idx="2">
                  <c:v>38960</c:v>
                </c:pt>
                <c:pt idx="3">
                  <c:v>39325</c:v>
                </c:pt>
                <c:pt idx="4">
                  <c:v>39691</c:v>
                </c:pt>
                <c:pt idx="5">
                  <c:v>40056</c:v>
                </c:pt>
                <c:pt idx="6">
                  <c:v>40421</c:v>
                </c:pt>
                <c:pt idx="7">
                  <c:v>40786</c:v>
                </c:pt>
                <c:pt idx="8">
                  <c:v>41152</c:v>
                </c:pt>
                <c:pt idx="9">
                  <c:v>41517</c:v>
                </c:pt>
                <c:pt idx="10">
                  <c:v>41882</c:v>
                </c:pt>
                <c:pt idx="11">
                  <c:v>42247</c:v>
                </c:pt>
                <c:pt idx="12">
                  <c:v>42613</c:v>
                </c:pt>
                <c:pt idx="13">
                  <c:v>42978</c:v>
                </c:pt>
                <c:pt idx="14">
                  <c:v>43343</c:v>
                </c:pt>
                <c:pt idx="15">
                  <c:v>43708</c:v>
                </c:pt>
                <c:pt idx="16">
                  <c:v>44074</c:v>
                </c:pt>
                <c:pt idx="17">
                  <c:v>44439</c:v>
                </c:pt>
                <c:pt idx="18">
                  <c:v>44804</c:v>
                </c:pt>
                <c:pt idx="19">
                  <c:v>45169</c:v>
                </c:pt>
                <c:pt idx="20">
                  <c:v>45535</c:v>
                </c:pt>
                <c:pt idx="21">
                  <c:v>45900</c:v>
                </c:pt>
                <c:pt idx="22">
                  <c:v>46265</c:v>
                </c:pt>
                <c:pt idx="23">
                  <c:v>46630</c:v>
                </c:pt>
                <c:pt idx="24">
                  <c:v>46996</c:v>
                </c:pt>
                <c:pt idx="25">
                  <c:v>47361</c:v>
                </c:pt>
                <c:pt idx="26">
                  <c:v>47726</c:v>
                </c:pt>
                <c:pt idx="27">
                  <c:v>48091</c:v>
                </c:pt>
                <c:pt idx="28">
                  <c:v>48457</c:v>
                </c:pt>
                <c:pt idx="29">
                  <c:v>48822</c:v>
                </c:pt>
              </c:strCache>
            </c:strRef>
          </c:cat>
          <c:val>
            <c:numRef>
              <c:f>'Scenario 1'!$F$13:$F$43</c:f>
              <c:numCache>
                <c:ptCount val="31"/>
                <c:pt idx="0">
                  <c:v>58572</c:v>
                </c:pt>
                <c:pt idx="1">
                  <c:v>58572</c:v>
                </c:pt>
                <c:pt idx="2">
                  <c:v>58572</c:v>
                </c:pt>
                <c:pt idx="3">
                  <c:v>58572</c:v>
                </c:pt>
                <c:pt idx="4">
                  <c:v>58572</c:v>
                </c:pt>
                <c:pt idx="5">
                  <c:v>58572</c:v>
                </c:pt>
                <c:pt idx="6">
                  <c:v>58572</c:v>
                </c:pt>
                <c:pt idx="7">
                  <c:v>58572</c:v>
                </c:pt>
                <c:pt idx="8">
                  <c:v>58572</c:v>
                </c:pt>
                <c:pt idx="9">
                  <c:v>58572</c:v>
                </c:pt>
                <c:pt idx="10">
                  <c:v>58572</c:v>
                </c:pt>
                <c:pt idx="11">
                  <c:v>58572</c:v>
                </c:pt>
                <c:pt idx="12">
                  <c:v>58572</c:v>
                </c:pt>
                <c:pt idx="13">
                  <c:v>58572</c:v>
                </c:pt>
                <c:pt idx="14">
                  <c:v>58572</c:v>
                </c:pt>
                <c:pt idx="15">
                  <c:v>58572</c:v>
                </c:pt>
                <c:pt idx="16">
                  <c:v>58572</c:v>
                </c:pt>
                <c:pt idx="17">
                  <c:v>58572</c:v>
                </c:pt>
                <c:pt idx="18">
                  <c:v>58572</c:v>
                </c:pt>
                <c:pt idx="19">
                  <c:v>58572</c:v>
                </c:pt>
                <c:pt idx="20">
                  <c:v>58572</c:v>
                </c:pt>
                <c:pt idx="21">
                  <c:v>58572</c:v>
                </c:pt>
                <c:pt idx="22">
                  <c:v>58572</c:v>
                </c:pt>
                <c:pt idx="23">
                  <c:v>58572</c:v>
                </c:pt>
                <c:pt idx="24">
                  <c:v>58572</c:v>
                </c:pt>
                <c:pt idx="25">
                  <c:v>58572</c:v>
                </c:pt>
                <c:pt idx="26">
                  <c:v>58572</c:v>
                </c:pt>
                <c:pt idx="27">
                  <c:v>58572</c:v>
                </c:pt>
                <c:pt idx="28">
                  <c:v>58572</c:v>
                </c:pt>
                <c:pt idx="29">
                  <c:v>58572</c:v>
                </c:pt>
              </c:numCache>
            </c:numRef>
          </c:val>
        </c:ser>
        <c:ser>
          <c:idx val="2"/>
          <c:order val="2"/>
          <c:tx>
            <c:v>Reserve Expenditures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'Scenario 1'!$A$13:$A$43</c:f>
              <c:strCache>
                <c:ptCount val="31"/>
                <c:pt idx="0">
                  <c:v>38230</c:v>
                </c:pt>
                <c:pt idx="1">
                  <c:v>38595</c:v>
                </c:pt>
                <c:pt idx="2">
                  <c:v>38960</c:v>
                </c:pt>
                <c:pt idx="3">
                  <c:v>39325</c:v>
                </c:pt>
                <c:pt idx="4">
                  <c:v>39691</c:v>
                </c:pt>
                <c:pt idx="5">
                  <c:v>40056</c:v>
                </c:pt>
                <c:pt idx="6">
                  <c:v>40421</c:v>
                </c:pt>
                <c:pt idx="7">
                  <c:v>40786</c:v>
                </c:pt>
                <c:pt idx="8">
                  <c:v>41152</c:v>
                </c:pt>
                <c:pt idx="9">
                  <c:v>41517</c:v>
                </c:pt>
                <c:pt idx="10">
                  <c:v>41882</c:v>
                </c:pt>
                <c:pt idx="11">
                  <c:v>42247</c:v>
                </c:pt>
                <c:pt idx="12">
                  <c:v>42613</c:v>
                </c:pt>
                <c:pt idx="13">
                  <c:v>42978</c:v>
                </c:pt>
                <c:pt idx="14">
                  <c:v>43343</c:v>
                </c:pt>
                <c:pt idx="15">
                  <c:v>43708</c:v>
                </c:pt>
                <c:pt idx="16">
                  <c:v>44074</c:v>
                </c:pt>
                <c:pt idx="17">
                  <c:v>44439</c:v>
                </c:pt>
                <c:pt idx="18">
                  <c:v>44804</c:v>
                </c:pt>
                <c:pt idx="19">
                  <c:v>45169</c:v>
                </c:pt>
                <c:pt idx="20">
                  <c:v>45535</c:v>
                </c:pt>
                <c:pt idx="21">
                  <c:v>45900</c:v>
                </c:pt>
                <c:pt idx="22">
                  <c:v>46265</c:v>
                </c:pt>
                <c:pt idx="23">
                  <c:v>46630</c:v>
                </c:pt>
                <c:pt idx="24">
                  <c:v>46996</c:v>
                </c:pt>
                <c:pt idx="25">
                  <c:v>47361</c:v>
                </c:pt>
                <c:pt idx="26">
                  <c:v>47726</c:v>
                </c:pt>
                <c:pt idx="27">
                  <c:v>48091</c:v>
                </c:pt>
                <c:pt idx="28">
                  <c:v>48457</c:v>
                </c:pt>
                <c:pt idx="29">
                  <c:v>48822</c:v>
                </c:pt>
              </c:strCache>
            </c:strRef>
          </c:cat>
          <c:val>
            <c:numRef>
              <c:f>'Scenario 1'!$Q$13:$Q$43</c:f>
              <c:numCache>
                <c:ptCount val="31"/>
                <c:pt idx="0">
                  <c:v>-195050</c:v>
                </c:pt>
                <c:pt idx="1">
                  <c:v>-52504.25</c:v>
                </c:pt>
                <c:pt idx="2">
                  <c:v>-13961.444</c:v>
                </c:pt>
                <c:pt idx="3">
                  <c:v>-15012.976253</c:v>
                </c:pt>
                <c:pt idx="4">
                  <c:v>-417957.6965935</c:v>
                </c:pt>
                <c:pt idx="5">
                  <c:v>-30786.841591185097</c:v>
                </c:pt>
                <c:pt idx="6">
                  <c:v>-25857.202481335495</c:v>
                </c:pt>
                <c:pt idx="7">
                  <c:v>-14778.164366945237</c:v>
                </c:pt>
                <c:pt idx="8">
                  <c:v>-206786.28131563307</c:v>
                </c:pt>
                <c:pt idx="9">
                  <c:v>-53965.41888317756</c:v>
                </c:pt>
                <c:pt idx="10">
                  <c:v>-40662.8778898151</c:v>
                </c:pt>
                <c:pt idx="11">
                  <c:v>-70583.46930211021</c:v>
                </c:pt>
                <c:pt idx="12">
                  <c:v>-17109.13064215415</c:v>
                </c:pt>
                <c:pt idx="13">
                  <c:v>-36153.831491464065</c:v>
                </c:pt>
                <c:pt idx="14">
                  <c:v>-30478.682955830493</c:v>
                </c:pt>
                <c:pt idx="15">
                  <c:v>-42231.822761796924</c:v>
                </c:pt>
                <c:pt idx="16">
                  <c:v>-265956.0216840375</c:v>
                </c:pt>
                <c:pt idx="17">
                  <c:v>-82725.02399520115</c:v>
                </c:pt>
                <c:pt idx="18">
                  <c:v>-26454.107338606864</c:v>
                </c:pt>
                <c:pt idx="19">
                  <c:v>-135996.6689585007</c:v>
                </c:pt>
                <c:pt idx="20">
                  <c:v>-51811.91298896147</c:v>
                </c:pt>
                <c:pt idx="21">
                  <c:v>-19114.526724315074</c:v>
                </c:pt>
                <c:pt idx="22">
                  <c:v>-38417.87334765866</c:v>
                </c:pt>
                <c:pt idx="23">
                  <c:v>-108655.80537007519</c:v>
                </c:pt>
                <c:pt idx="24">
                  <c:v>-325551.9761496334</c:v>
                </c:pt>
                <c:pt idx="25">
                  <c:v>-34561.992284802116</c:v>
                </c:pt>
                <c:pt idx="26">
                  <c:v>-89466.18873405622</c:v>
                </c:pt>
                <c:pt idx="27">
                  <c:v>-72480.66025175419</c:v>
                </c:pt>
                <c:pt idx="28">
                  <c:v>-850992.4110627983</c:v>
                </c:pt>
                <c:pt idx="29">
                  <c:v>-43360.80531057257</c:v>
                </c:pt>
                <c:pt idx="30">
                  <c:v>0</c:v>
                </c:pt>
              </c:numCache>
            </c:numRef>
          </c:val>
        </c:ser>
        <c:overlap val="100"/>
        <c:axId val="57206696"/>
        <c:axId val="45098217"/>
      </c:barChart>
      <c:lineChart>
        <c:grouping val="standard"/>
        <c:varyColors val="0"/>
        <c:ser>
          <c:idx val="1"/>
          <c:order val="1"/>
          <c:tx>
            <c:v>Ending Balance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'Scenario 1'!$A$13:$A$43</c:f>
              <c:strCache>
                <c:ptCount val="31"/>
                <c:pt idx="0">
                  <c:v>38230</c:v>
                </c:pt>
                <c:pt idx="1">
                  <c:v>38595</c:v>
                </c:pt>
                <c:pt idx="2">
                  <c:v>38960</c:v>
                </c:pt>
                <c:pt idx="3">
                  <c:v>39325</c:v>
                </c:pt>
                <c:pt idx="4">
                  <c:v>39691</c:v>
                </c:pt>
                <c:pt idx="5">
                  <c:v>40056</c:v>
                </c:pt>
                <c:pt idx="6">
                  <c:v>40421</c:v>
                </c:pt>
                <c:pt idx="7">
                  <c:v>40786</c:v>
                </c:pt>
                <c:pt idx="8">
                  <c:v>41152</c:v>
                </c:pt>
                <c:pt idx="9">
                  <c:v>41517</c:v>
                </c:pt>
                <c:pt idx="10">
                  <c:v>41882</c:v>
                </c:pt>
                <c:pt idx="11">
                  <c:v>42247</c:v>
                </c:pt>
                <c:pt idx="12">
                  <c:v>42613</c:v>
                </c:pt>
                <c:pt idx="13">
                  <c:v>42978</c:v>
                </c:pt>
                <c:pt idx="14">
                  <c:v>43343</c:v>
                </c:pt>
                <c:pt idx="15">
                  <c:v>43708</c:v>
                </c:pt>
                <c:pt idx="16">
                  <c:v>44074</c:v>
                </c:pt>
                <c:pt idx="17">
                  <c:v>44439</c:v>
                </c:pt>
                <c:pt idx="18">
                  <c:v>44804</c:v>
                </c:pt>
                <c:pt idx="19">
                  <c:v>45169</c:v>
                </c:pt>
                <c:pt idx="20">
                  <c:v>45535</c:v>
                </c:pt>
                <c:pt idx="21">
                  <c:v>45900</c:v>
                </c:pt>
                <c:pt idx="22">
                  <c:v>46265</c:v>
                </c:pt>
                <c:pt idx="23">
                  <c:v>46630</c:v>
                </c:pt>
                <c:pt idx="24">
                  <c:v>46996</c:v>
                </c:pt>
                <c:pt idx="25">
                  <c:v>47361</c:v>
                </c:pt>
                <c:pt idx="26">
                  <c:v>47726</c:v>
                </c:pt>
                <c:pt idx="27">
                  <c:v>48091</c:v>
                </c:pt>
                <c:pt idx="28">
                  <c:v>48457</c:v>
                </c:pt>
                <c:pt idx="29">
                  <c:v>48822</c:v>
                </c:pt>
              </c:strCache>
            </c:strRef>
          </c:cat>
          <c:val>
            <c:numRef>
              <c:f>'Scenario 1'!$G$13:$G$43</c:f>
              <c:numCache>
                <c:ptCount val="31"/>
                <c:pt idx="0">
                  <c:v>146279</c:v>
                </c:pt>
                <c:pt idx="1">
                  <c:v>154540.935</c:v>
                </c:pt>
                <c:pt idx="2">
                  <c:v>201469.605025</c:v>
                </c:pt>
                <c:pt idx="3">
                  <c:v>248050.67284737498</c:v>
                </c:pt>
                <c:pt idx="4">
                  <c:v>-107614.26365341438</c:v>
                </c:pt>
                <c:pt idx="5">
                  <c:v>27785.158408814903</c:v>
                </c:pt>
                <c:pt idx="6">
                  <c:v>60916.73330361163</c:v>
                </c:pt>
                <c:pt idx="7">
                  <c:v>105624.31993622056</c:v>
                </c:pt>
                <c:pt idx="8">
                  <c:v>-41005.596580369194</c:v>
                </c:pt>
                <c:pt idx="9">
                  <c:v>4606.581116822439</c:v>
                </c:pt>
                <c:pt idx="10">
                  <c:v>22584.801943759674</c:v>
                </c:pt>
                <c:pt idx="11">
                  <c:v>10912.104670805857</c:v>
                </c:pt>
                <c:pt idx="12">
                  <c:v>52538.6555987138</c:v>
                </c:pt>
                <c:pt idx="13">
                  <c:v>75744.90394123044</c:v>
                </c:pt>
                <c:pt idx="14">
                  <c:v>104974.3945445184</c:v>
                </c:pt>
                <c:pt idx="15">
                  <c:v>122889.18770088926</c:v>
                </c:pt>
                <c:pt idx="16">
                  <c:v>-82651.4961676349</c:v>
                </c:pt>
                <c:pt idx="17">
                  <c:v>-24153.023995201147</c:v>
                </c:pt>
                <c:pt idx="18">
                  <c:v>32117.892661393136</c:v>
                </c:pt>
                <c:pt idx="19">
                  <c:v>-44825.007907186664</c:v>
                </c:pt>
                <c:pt idx="20">
                  <c:v>6760.087011038529</c:v>
                </c:pt>
                <c:pt idx="21">
                  <c:v>46318.961591889034</c:v>
                </c:pt>
                <c:pt idx="22">
                  <c:v>67167.87266810871</c:v>
                </c:pt>
                <c:pt idx="23">
                  <c:v>18091.58538805516</c:v>
                </c:pt>
                <c:pt idx="24">
                  <c:v>-248617.0169807574</c:v>
                </c:pt>
                <c:pt idx="25">
                  <c:v>24010.007715197884</c:v>
                </c:pt>
                <c:pt idx="26">
                  <c:v>-6524.030903130377</c:v>
                </c:pt>
                <c:pt idx="27">
                  <c:v>-13908.66025175419</c:v>
                </c:pt>
                <c:pt idx="28">
                  <c:v>-792420.4110627983</c:v>
                </c:pt>
                <c:pt idx="29">
                  <c:v>15211.19468942743</c:v>
                </c:pt>
              </c:numCache>
            </c:numRef>
          </c:val>
          <c:smooth val="0"/>
        </c:ser>
        <c:axId val="57206696"/>
        <c:axId val="45098217"/>
      </c:lineChart>
      <c:lineChart>
        <c:grouping val="standard"/>
        <c:varyColors val="0"/>
        <c:ser>
          <c:idx val="3"/>
          <c:order val="3"/>
          <c:tx>
            <c:v>Reserves Per Unit Per Month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'Scenario 1'!$M$13:$M$43</c:f>
              <c:numCache>
                <c:ptCount val="31"/>
                <c:pt idx="0">
                  <c:v>81.35</c:v>
                </c:pt>
                <c:pt idx="1">
                  <c:v>81.35</c:v>
                </c:pt>
                <c:pt idx="2">
                  <c:v>81.35</c:v>
                </c:pt>
                <c:pt idx="3">
                  <c:v>81.35</c:v>
                </c:pt>
                <c:pt idx="4">
                  <c:v>81.35</c:v>
                </c:pt>
                <c:pt idx="5">
                  <c:v>81.35</c:v>
                </c:pt>
                <c:pt idx="6">
                  <c:v>81.35</c:v>
                </c:pt>
                <c:pt idx="7">
                  <c:v>81.35</c:v>
                </c:pt>
                <c:pt idx="8">
                  <c:v>81.35</c:v>
                </c:pt>
                <c:pt idx="9">
                  <c:v>81.35</c:v>
                </c:pt>
                <c:pt idx="10">
                  <c:v>81.35</c:v>
                </c:pt>
                <c:pt idx="11">
                  <c:v>81.35</c:v>
                </c:pt>
                <c:pt idx="12">
                  <c:v>81.35</c:v>
                </c:pt>
                <c:pt idx="13">
                  <c:v>81.35</c:v>
                </c:pt>
                <c:pt idx="14">
                  <c:v>81.35</c:v>
                </c:pt>
                <c:pt idx="15">
                  <c:v>81.35</c:v>
                </c:pt>
                <c:pt idx="16">
                  <c:v>81.35</c:v>
                </c:pt>
                <c:pt idx="17">
                  <c:v>81.35</c:v>
                </c:pt>
                <c:pt idx="18">
                  <c:v>81.35</c:v>
                </c:pt>
                <c:pt idx="19">
                  <c:v>81.35</c:v>
                </c:pt>
                <c:pt idx="20">
                  <c:v>81.35</c:v>
                </c:pt>
                <c:pt idx="21">
                  <c:v>81.35</c:v>
                </c:pt>
                <c:pt idx="22">
                  <c:v>81.35</c:v>
                </c:pt>
                <c:pt idx="23">
                  <c:v>81.35</c:v>
                </c:pt>
                <c:pt idx="24">
                  <c:v>81.35</c:v>
                </c:pt>
                <c:pt idx="25">
                  <c:v>81.35</c:v>
                </c:pt>
                <c:pt idx="26">
                  <c:v>81.35</c:v>
                </c:pt>
                <c:pt idx="27">
                  <c:v>81.35</c:v>
                </c:pt>
                <c:pt idx="28">
                  <c:v>81.35</c:v>
                </c:pt>
                <c:pt idx="29">
                  <c:v>81.35</c:v>
                </c:pt>
              </c:numCache>
            </c:numRef>
          </c:val>
          <c:smooth val="0"/>
        </c:ser>
        <c:axId val="3230770"/>
        <c:axId val="29076931"/>
      </c:lineChart>
      <c:dateAx>
        <c:axId val="5720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98217"/>
        <c:crossesAt val="-1000000"/>
        <c:auto val="0"/>
        <c:noMultiLvlLbl val="0"/>
      </c:dateAx>
      <c:valAx>
        <c:axId val="45098217"/>
        <c:scaling>
          <c:orientation val="minMax"/>
          <c:max val="1000000"/>
          <c:min val="-1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06696"/>
        <c:crossesAt val="1"/>
        <c:crossBetween val="between"/>
        <c:dispUnits/>
      </c:valAx>
      <c:dateAx>
        <c:axId val="3230770"/>
        <c:scaling>
          <c:orientation val="minMax"/>
        </c:scaling>
        <c:axPos val="b"/>
        <c:delete val="1"/>
        <c:majorTickMark val="in"/>
        <c:minorTickMark val="none"/>
        <c:tickLblPos val="nextTo"/>
        <c:crossAx val="29076931"/>
        <c:crossesAt val="-500"/>
        <c:auto val="0"/>
        <c:noMultiLvlLbl val="0"/>
      </c:dateAx>
      <c:valAx>
        <c:axId val="29076931"/>
        <c:scaling>
          <c:orientation val="minMax"/>
          <c:max val="500"/>
          <c:min val="-500"/>
        </c:scaling>
        <c:axPos val="l"/>
        <c:delete val="0"/>
        <c:numFmt formatCode="0" sourceLinked="0"/>
        <c:majorTickMark val="in"/>
        <c:minorTickMark val="none"/>
        <c:tickLblPos val="nextTo"/>
        <c:crossAx val="3230770"/>
        <c:crosses val="max"/>
        <c:crossBetween val="between"/>
        <c:dispUnits/>
        <c:majorUnit val="5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7225"/>
          <c:y val="0.93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Minimum Increase in Reserve Contribution
with a Reduction after 2008</a:t>
            </a:r>
          </a:p>
        </c:rich>
      </c:tx>
      <c:layout>
        <c:manualLayout>
          <c:xMode val="factor"/>
          <c:yMode val="factor"/>
          <c:x val="0.016"/>
          <c:y val="0.07175"/>
        </c:manualLayout>
      </c:layout>
      <c:spPr>
        <a:solidFill>
          <a:srgbClr val="FFFFFF"/>
        </a:solidFill>
      </c:spPr>
    </c:title>
    <c:plotArea>
      <c:layout>
        <c:manualLayout>
          <c:xMode val="edge"/>
          <c:yMode val="edge"/>
          <c:x val="0.01325"/>
          <c:y val="0.04"/>
          <c:w val="0.9765"/>
          <c:h val="0.857"/>
        </c:manualLayout>
      </c:layout>
      <c:barChart>
        <c:barDir val="col"/>
        <c:grouping val="stacked"/>
        <c:varyColors val="0"/>
        <c:ser>
          <c:idx val="0"/>
          <c:order val="0"/>
          <c:tx>
            <c:v>Reserve Dues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Scenario4!$A$13:$A$42</c:f>
              <c:strCache>
                <c:ptCount val="30"/>
                <c:pt idx="0">
                  <c:v>38230</c:v>
                </c:pt>
                <c:pt idx="1">
                  <c:v>38595</c:v>
                </c:pt>
                <c:pt idx="2">
                  <c:v>38960</c:v>
                </c:pt>
                <c:pt idx="3">
                  <c:v>39325</c:v>
                </c:pt>
                <c:pt idx="4">
                  <c:v>39691</c:v>
                </c:pt>
                <c:pt idx="5">
                  <c:v>40056</c:v>
                </c:pt>
                <c:pt idx="6">
                  <c:v>40421</c:v>
                </c:pt>
                <c:pt idx="7">
                  <c:v>40786</c:v>
                </c:pt>
                <c:pt idx="8">
                  <c:v>41152</c:v>
                </c:pt>
                <c:pt idx="9">
                  <c:v>41517</c:v>
                </c:pt>
                <c:pt idx="10">
                  <c:v>41882</c:v>
                </c:pt>
                <c:pt idx="11">
                  <c:v>42247</c:v>
                </c:pt>
                <c:pt idx="12">
                  <c:v>42613</c:v>
                </c:pt>
                <c:pt idx="13">
                  <c:v>42978</c:v>
                </c:pt>
                <c:pt idx="14">
                  <c:v>43343</c:v>
                </c:pt>
                <c:pt idx="15">
                  <c:v>43708</c:v>
                </c:pt>
                <c:pt idx="16">
                  <c:v>44074</c:v>
                </c:pt>
                <c:pt idx="17">
                  <c:v>44439</c:v>
                </c:pt>
                <c:pt idx="18">
                  <c:v>44804</c:v>
                </c:pt>
                <c:pt idx="19">
                  <c:v>45169</c:v>
                </c:pt>
                <c:pt idx="20">
                  <c:v>45535</c:v>
                </c:pt>
                <c:pt idx="21">
                  <c:v>45900</c:v>
                </c:pt>
                <c:pt idx="22">
                  <c:v>46265</c:v>
                </c:pt>
                <c:pt idx="23">
                  <c:v>46630</c:v>
                </c:pt>
                <c:pt idx="24">
                  <c:v>46996</c:v>
                </c:pt>
                <c:pt idx="25">
                  <c:v>47361</c:v>
                </c:pt>
                <c:pt idx="26">
                  <c:v>47726</c:v>
                </c:pt>
                <c:pt idx="27">
                  <c:v>48091</c:v>
                </c:pt>
                <c:pt idx="28">
                  <c:v>48457</c:v>
                </c:pt>
                <c:pt idx="29">
                  <c:v>48822</c:v>
                </c:pt>
              </c:strCache>
            </c:strRef>
          </c:cat>
          <c:val>
            <c:numRef>
              <c:f>Scenario4!$F$13:$F$42</c:f>
              <c:numCache>
                <c:ptCount val="30"/>
                <c:pt idx="0">
                  <c:v>58572</c:v>
                </c:pt>
                <c:pt idx="1">
                  <c:v>73332</c:v>
                </c:pt>
                <c:pt idx="2">
                  <c:v>88092</c:v>
                </c:pt>
                <c:pt idx="3">
                  <c:v>102852</c:v>
                </c:pt>
                <c:pt idx="4">
                  <c:v>117612</c:v>
                </c:pt>
                <c:pt idx="5">
                  <c:v>96012</c:v>
                </c:pt>
                <c:pt idx="6">
                  <c:v>96732</c:v>
                </c:pt>
                <c:pt idx="7">
                  <c:v>97452</c:v>
                </c:pt>
                <c:pt idx="8">
                  <c:v>98172</c:v>
                </c:pt>
                <c:pt idx="9">
                  <c:v>98892</c:v>
                </c:pt>
                <c:pt idx="10">
                  <c:v>99612</c:v>
                </c:pt>
                <c:pt idx="11">
                  <c:v>100332</c:v>
                </c:pt>
                <c:pt idx="12">
                  <c:v>101052</c:v>
                </c:pt>
                <c:pt idx="13">
                  <c:v>101772</c:v>
                </c:pt>
                <c:pt idx="14">
                  <c:v>102492</c:v>
                </c:pt>
                <c:pt idx="15">
                  <c:v>103212</c:v>
                </c:pt>
                <c:pt idx="16">
                  <c:v>103932</c:v>
                </c:pt>
                <c:pt idx="17">
                  <c:v>104652</c:v>
                </c:pt>
                <c:pt idx="18">
                  <c:v>105372</c:v>
                </c:pt>
                <c:pt idx="19">
                  <c:v>106092</c:v>
                </c:pt>
                <c:pt idx="20">
                  <c:v>106812</c:v>
                </c:pt>
                <c:pt idx="21">
                  <c:v>107532</c:v>
                </c:pt>
                <c:pt idx="22">
                  <c:v>108252</c:v>
                </c:pt>
                <c:pt idx="23">
                  <c:v>108972</c:v>
                </c:pt>
                <c:pt idx="24">
                  <c:v>109692</c:v>
                </c:pt>
                <c:pt idx="25">
                  <c:v>110412</c:v>
                </c:pt>
                <c:pt idx="26">
                  <c:v>111132</c:v>
                </c:pt>
                <c:pt idx="27">
                  <c:v>111852</c:v>
                </c:pt>
                <c:pt idx="28">
                  <c:v>112572</c:v>
                </c:pt>
                <c:pt idx="29">
                  <c:v>113292</c:v>
                </c:pt>
              </c:numCache>
            </c:numRef>
          </c:val>
        </c:ser>
        <c:ser>
          <c:idx val="2"/>
          <c:order val="2"/>
          <c:tx>
            <c:v>Reserve Expenditures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Scenario4!$A$13:$A$42</c:f>
              <c:strCache>
                <c:ptCount val="30"/>
                <c:pt idx="0">
                  <c:v>38230</c:v>
                </c:pt>
                <c:pt idx="1">
                  <c:v>38595</c:v>
                </c:pt>
                <c:pt idx="2">
                  <c:v>38960</c:v>
                </c:pt>
                <c:pt idx="3">
                  <c:v>39325</c:v>
                </c:pt>
                <c:pt idx="4">
                  <c:v>39691</c:v>
                </c:pt>
                <c:pt idx="5">
                  <c:v>40056</c:v>
                </c:pt>
                <c:pt idx="6">
                  <c:v>40421</c:v>
                </c:pt>
                <c:pt idx="7">
                  <c:v>40786</c:v>
                </c:pt>
                <c:pt idx="8">
                  <c:v>41152</c:v>
                </c:pt>
                <c:pt idx="9">
                  <c:v>41517</c:v>
                </c:pt>
                <c:pt idx="10">
                  <c:v>41882</c:v>
                </c:pt>
                <c:pt idx="11">
                  <c:v>42247</c:v>
                </c:pt>
                <c:pt idx="12">
                  <c:v>42613</c:v>
                </c:pt>
                <c:pt idx="13">
                  <c:v>42978</c:v>
                </c:pt>
                <c:pt idx="14">
                  <c:v>43343</c:v>
                </c:pt>
                <c:pt idx="15">
                  <c:v>43708</c:v>
                </c:pt>
                <c:pt idx="16">
                  <c:v>44074</c:v>
                </c:pt>
                <c:pt idx="17">
                  <c:v>44439</c:v>
                </c:pt>
                <c:pt idx="18">
                  <c:v>44804</c:v>
                </c:pt>
                <c:pt idx="19">
                  <c:v>45169</c:v>
                </c:pt>
                <c:pt idx="20">
                  <c:v>45535</c:v>
                </c:pt>
                <c:pt idx="21">
                  <c:v>45900</c:v>
                </c:pt>
                <c:pt idx="22">
                  <c:v>46265</c:v>
                </c:pt>
                <c:pt idx="23">
                  <c:v>46630</c:v>
                </c:pt>
                <c:pt idx="24">
                  <c:v>46996</c:v>
                </c:pt>
                <c:pt idx="25">
                  <c:v>47361</c:v>
                </c:pt>
                <c:pt idx="26">
                  <c:v>47726</c:v>
                </c:pt>
                <c:pt idx="27">
                  <c:v>48091</c:v>
                </c:pt>
                <c:pt idx="28">
                  <c:v>48457</c:v>
                </c:pt>
                <c:pt idx="29">
                  <c:v>48822</c:v>
                </c:pt>
              </c:strCache>
            </c:strRef>
          </c:cat>
          <c:val>
            <c:numRef>
              <c:f>Scenario4!$Q$13:$Q$42</c:f>
              <c:numCache>
                <c:ptCount val="30"/>
                <c:pt idx="0">
                  <c:v>-195050</c:v>
                </c:pt>
                <c:pt idx="1">
                  <c:v>-52504.25</c:v>
                </c:pt>
                <c:pt idx="2">
                  <c:v>-13961.444</c:v>
                </c:pt>
                <c:pt idx="3">
                  <c:v>-15012.976253</c:v>
                </c:pt>
                <c:pt idx="4">
                  <c:v>-417957.6965935</c:v>
                </c:pt>
                <c:pt idx="5">
                  <c:v>-30786.841591185097</c:v>
                </c:pt>
                <c:pt idx="6">
                  <c:v>-25857.202481335495</c:v>
                </c:pt>
                <c:pt idx="7">
                  <c:v>-14778.164366945237</c:v>
                </c:pt>
                <c:pt idx="8">
                  <c:v>-206786.28131563307</c:v>
                </c:pt>
                <c:pt idx="9">
                  <c:v>-53965.41888317756</c:v>
                </c:pt>
                <c:pt idx="10">
                  <c:v>-40662.8778898151</c:v>
                </c:pt>
                <c:pt idx="11">
                  <c:v>-70583.46930211021</c:v>
                </c:pt>
                <c:pt idx="12">
                  <c:v>-17109.13064215415</c:v>
                </c:pt>
                <c:pt idx="13">
                  <c:v>-36153.831491464065</c:v>
                </c:pt>
                <c:pt idx="14">
                  <c:v>-30478.682955830493</c:v>
                </c:pt>
                <c:pt idx="15">
                  <c:v>-42231.822761796924</c:v>
                </c:pt>
                <c:pt idx="16">
                  <c:v>-265956.0216840375</c:v>
                </c:pt>
                <c:pt idx="17">
                  <c:v>-82725.02399520115</c:v>
                </c:pt>
                <c:pt idx="18">
                  <c:v>-26454.107338606864</c:v>
                </c:pt>
                <c:pt idx="19">
                  <c:v>-135996.6689585007</c:v>
                </c:pt>
                <c:pt idx="20">
                  <c:v>-51811.91298896147</c:v>
                </c:pt>
                <c:pt idx="21">
                  <c:v>-19114.526724315074</c:v>
                </c:pt>
                <c:pt idx="22">
                  <c:v>-38417.87334765866</c:v>
                </c:pt>
                <c:pt idx="23">
                  <c:v>-108655.80537007519</c:v>
                </c:pt>
                <c:pt idx="24">
                  <c:v>-325551.9761496334</c:v>
                </c:pt>
                <c:pt idx="25">
                  <c:v>-34561.992284802116</c:v>
                </c:pt>
                <c:pt idx="26">
                  <c:v>-89466.18873405622</c:v>
                </c:pt>
                <c:pt idx="27">
                  <c:v>-72480.66025175419</c:v>
                </c:pt>
                <c:pt idx="28">
                  <c:v>-850992.4110627983</c:v>
                </c:pt>
                <c:pt idx="29">
                  <c:v>-43360.80531057257</c:v>
                </c:pt>
              </c:numCache>
            </c:numRef>
          </c:val>
        </c:ser>
        <c:overlap val="100"/>
        <c:axId val="60365788"/>
        <c:axId val="6421181"/>
      </c:barChart>
      <c:lineChart>
        <c:grouping val="standard"/>
        <c:varyColors val="0"/>
        <c:ser>
          <c:idx val="1"/>
          <c:order val="1"/>
          <c:tx>
            <c:v>Ending Balance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Scenario4!$A$13:$A$42</c:f>
              <c:strCache>
                <c:ptCount val="30"/>
                <c:pt idx="0">
                  <c:v>38230</c:v>
                </c:pt>
                <c:pt idx="1">
                  <c:v>38595</c:v>
                </c:pt>
                <c:pt idx="2">
                  <c:v>38960</c:v>
                </c:pt>
                <c:pt idx="3">
                  <c:v>39325</c:v>
                </c:pt>
                <c:pt idx="4">
                  <c:v>39691</c:v>
                </c:pt>
                <c:pt idx="5">
                  <c:v>40056</c:v>
                </c:pt>
                <c:pt idx="6">
                  <c:v>40421</c:v>
                </c:pt>
                <c:pt idx="7">
                  <c:v>40786</c:v>
                </c:pt>
                <c:pt idx="8">
                  <c:v>41152</c:v>
                </c:pt>
                <c:pt idx="9">
                  <c:v>41517</c:v>
                </c:pt>
                <c:pt idx="10">
                  <c:v>41882</c:v>
                </c:pt>
                <c:pt idx="11">
                  <c:v>42247</c:v>
                </c:pt>
                <c:pt idx="12">
                  <c:v>42613</c:v>
                </c:pt>
                <c:pt idx="13">
                  <c:v>42978</c:v>
                </c:pt>
                <c:pt idx="14">
                  <c:v>43343</c:v>
                </c:pt>
                <c:pt idx="15">
                  <c:v>43708</c:v>
                </c:pt>
                <c:pt idx="16">
                  <c:v>44074</c:v>
                </c:pt>
                <c:pt idx="17">
                  <c:v>44439</c:v>
                </c:pt>
                <c:pt idx="18">
                  <c:v>44804</c:v>
                </c:pt>
                <c:pt idx="19">
                  <c:v>45169</c:v>
                </c:pt>
                <c:pt idx="20">
                  <c:v>45535</c:v>
                </c:pt>
                <c:pt idx="21">
                  <c:v>45900</c:v>
                </c:pt>
                <c:pt idx="22">
                  <c:v>46265</c:v>
                </c:pt>
                <c:pt idx="23">
                  <c:v>46630</c:v>
                </c:pt>
                <c:pt idx="24">
                  <c:v>46996</c:v>
                </c:pt>
                <c:pt idx="25">
                  <c:v>47361</c:v>
                </c:pt>
                <c:pt idx="26">
                  <c:v>47726</c:v>
                </c:pt>
                <c:pt idx="27">
                  <c:v>48091</c:v>
                </c:pt>
                <c:pt idx="28">
                  <c:v>48457</c:v>
                </c:pt>
                <c:pt idx="29">
                  <c:v>48822</c:v>
                </c:pt>
              </c:strCache>
            </c:strRef>
          </c:cat>
          <c:val>
            <c:numRef>
              <c:f>Scenario4!$G$13:$G$42</c:f>
              <c:numCache>
                <c:ptCount val="30"/>
                <c:pt idx="0">
                  <c:v>155104.18</c:v>
                </c:pt>
                <c:pt idx="1">
                  <c:v>178258.4927</c:v>
                </c:pt>
                <c:pt idx="2">
                  <c:v>255062.92609050003</c:v>
                </c:pt>
                <c:pt idx="3">
                  <c:v>346727.8937288575</c:v>
                </c:pt>
                <c:pt idx="4">
                  <c:v>51583.115541290375</c:v>
                </c:pt>
                <c:pt idx="5">
                  <c:v>117582.02068322463</c:v>
                </c:pt>
                <c:pt idx="6">
                  <c:v>190220.5485121375</c:v>
                </c:pt>
                <c:pt idx="7">
                  <c:v>275747.6923728743</c:v>
                </c:pt>
                <c:pt idx="8">
                  <c:v>171269.62644283436</c:v>
                </c:pt>
                <c:pt idx="9">
                  <c:v>218765.2519562993</c:v>
                </c:pt>
                <c:pt idx="10">
                  <c:v>280995.8528458287</c:v>
                </c:pt>
                <c:pt idx="11">
                  <c:v>314959.32133640593</c:v>
                </c:pt>
                <c:pt idx="12">
                  <c:v>403626.5805142979</c:v>
                </c:pt>
                <c:pt idx="13">
                  <c:v>475299.1477305483</c:v>
                </c:pt>
                <c:pt idx="14">
                  <c:v>554441.9519906761</c:v>
                </c:pt>
                <c:pt idx="15">
                  <c:v>623738.7585087393</c:v>
                </c:pt>
                <c:pt idx="16">
                  <c:v>471070.8182023328</c:v>
                </c:pt>
                <c:pt idx="17">
                  <c:v>500063.85648016667</c:v>
                </c:pt>
                <c:pt idx="18">
                  <c:v>586482.7069887624</c:v>
                </c:pt>
                <c:pt idx="19">
                  <c:v>565375.2786350931</c:v>
                </c:pt>
                <c:pt idx="20">
                  <c:v>628855.994825658</c:v>
                </c:pt>
                <c:pt idx="21">
                  <c:v>726706.3080237277</c:v>
                </c:pt>
                <c:pt idx="22">
                  <c:v>807441.0292964249</c:v>
                </c:pt>
                <c:pt idx="23">
                  <c:v>819868.8393657962</c:v>
                </c:pt>
                <c:pt idx="24">
                  <c:v>616306.8958066497</c:v>
                </c:pt>
                <c:pt idx="25">
                  <c:v>701401.5069589473</c:v>
                </c:pt>
                <c:pt idx="26">
                  <c:v>733588.3408292753</c:v>
                </c:pt>
                <c:pt idx="27">
                  <c:v>783963.5056899602</c:v>
                </c:pt>
                <c:pt idx="28">
                  <c:v>57302.5472125113</c:v>
                </c:pt>
                <c:pt idx="29">
                  <c:v>128093.28011012639</c:v>
                </c:pt>
              </c:numCache>
            </c:numRef>
          </c:val>
          <c:smooth val="0"/>
        </c:ser>
        <c:axId val="60365788"/>
        <c:axId val="6421181"/>
      </c:lineChart>
      <c:lineChart>
        <c:grouping val="standard"/>
        <c:varyColors val="0"/>
        <c:ser>
          <c:idx val="3"/>
          <c:order val="3"/>
          <c:tx>
            <c:v>Reserves Per Unit Per Month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Scenario4!$M$13:$M$42</c:f>
              <c:numCache>
                <c:ptCount val="30"/>
                <c:pt idx="0">
                  <c:v>81.35</c:v>
                </c:pt>
                <c:pt idx="1">
                  <c:v>101.85</c:v>
                </c:pt>
                <c:pt idx="2">
                  <c:v>122.35</c:v>
                </c:pt>
                <c:pt idx="3">
                  <c:v>142.85</c:v>
                </c:pt>
                <c:pt idx="4">
                  <c:v>163.35</c:v>
                </c:pt>
                <c:pt idx="5">
                  <c:v>133.35</c:v>
                </c:pt>
                <c:pt idx="6">
                  <c:v>134.35</c:v>
                </c:pt>
                <c:pt idx="7">
                  <c:v>135.35</c:v>
                </c:pt>
                <c:pt idx="8">
                  <c:v>136.35</c:v>
                </c:pt>
                <c:pt idx="9">
                  <c:v>137.35</c:v>
                </c:pt>
                <c:pt idx="10">
                  <c:v>138.35</c:v>
                </c:pt>
                <c:pt idx="11">
                  <c:v>139.35</c:v>
                </c:pt>
                <c:pt idx="12">
                  <c:v>140.35</c:v>
                </c:pt>
                <c:pt idx="13">
                  <c:v>141.35</c:v>
                </c:pt>
                <c:pt idx="14">
                  <c:v>142.35</c:v>
                </c:pt>
                <c:pt idx="15">
                  <c:v>143.35</c:v>
                </c:pt>
                <c:pt idx="16">
                  <c:v>144.35</c:v>
                </c:pt>
                <c:pt idx="17">
                  <c:v>145.35</c:v>
                </c:pt>
                <c:pt idx="18">
                  <c:v>146.35</c:v>
                </c:pt>
                <c:pt idx="19">
                  <c:v>147.35</c:v>
                </c:pt>
                <c:pt idx="20">
                  <c:v>148.35</c:v>
                </c:pt>
                <c:pt idx="21">
                  <c:v>149.35</c:v>
                </c:pt>
                <c:pt idx="22">
                  <c:v>150.35</c:v>
                </c:pt>
                <c:pt idx="23">
                  <c:v>151.35</c:v>
                </c:pt>
                <c:pt idx="24">
                  <c:v>152.35</c:v>
                </c:pt>
                <c:pt idx="25">
                  <c:v>153.35</c:v>
                </c:pt>
                <c:pt idx="26">
                  <c:v>154.35</c:v>
                </c:pt>
                <c:pt idx="27">
                  <c:v>155.35</c:v>
                </c:pt>
                <c:pt idx="28">
                  <c:v>156.35</c:v>
                </c:pt>
                <c:pt idx="29">
                  <c:v>157.35</c:v>
                </c:pt>
              </c:numCache>
            </c:numRef>
          </c:val>
          <c:smooth val="0"/>
        </c:ser>
        <c:axId val="57790630"/>
        <c:axId val="50353623"/>
      </c:lineChart>
      <c:dateAx>
        <c:axId val="6036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6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1181"/>
        <c:crossesAt val="-1000000"/>
        <c:auto val="0"/>
        <c:noMultiLvlLbl val="0"/>
      </c:dateAx>
      <c:valAx>
        <c:axId val="6421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65788"/>
        <c:crossesAt val="1"/>
        <c:crossBetween val="between"/>
        <c:dispUnits/>
      </c:valAx>
      <c:dateAx>
        <c:axId val="57790630"/>
        <c:scaling>
          <c:orientation val="minMax"/>
        </c:scaling>
        <c:axPos val="b"/>
        <c:delete val="1"/>
        <c:majorTickMark val="out"/>
        <c:minorTickMark val="none"/>
        <c:tickLblPos val="nextTo"/>
        <c:crossAx val="50353623"/>
        <c:crosses val="autoZero"/>
        <c:auto val="0"/>
        <c:noMultiLvlLbl val="0"/>
      </c:dateAx>
      <c:valAx>
        <c:axId val="50353623"/>
        <c:scaling>
          <c:orientation val="minMax"/>
          <c:max val="500"/>
          <c:min val="-500"/>
        </c:scaling>
        <c:axPos val="l"/>
        <c:delete val="0"/>
        <c:numFmt formatCode="0" sourceLinked="0"/>
        <c:majorTickMark val="out"/>
        <c:minorTickMark val="none"/>
        <c:tickLblPos val="nextTo"/>
        <c:crossAx val="57790630"/>
        <c:crosses val="max"/>
        <c:crossBetween val="between"/>
        <c:dispUnits/>
        <c:majorUnit val="50"/>
      </c:valAx>
      <c:spPr>
        <a:noFill/>
      </c:spPr>
    </c:plotArea>
    <c:legend>
      <c:legendPos val="b"/>
      <c:layout>
        <c:manualLayout>
          <c:xMode val="edge"/>
          <c:yMode val="edge"/>
          <c:x val="0.18125"/>
          <c:y val="0.93"/>
          <c:w val="0.6965"/>
          <c:h val="0.0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>
    <tabColor indexed="13"/>
  </sheetPr>
  <sheetViews>
    <sheetView workbookViewId="0" zoomScale="98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1">
    <tabColor indexed="13"/>
  </sheetPr>
  <sheetViews>
    <sheetView workbookViewId="0" zoomScale="9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len\Local%20Settings\Temporary%20Internet%20Files\Content.IE5\4LABWDER\ReserveProjections_30%20Yr_092603_21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ion"/>
      <sheetName val="Detail"/>
      <sheetName val="Proj.Chart"/>
      <sheetName val="Scenario 2"/>
      <sheetName val="Scenario2Chart"/>
      <sheetName val="Scenario 3"/>
      <sheetName val="Scenario3Chart"/>
      <sheetName val="Scenario 1"/>
      <sheetName val="Scenario1Chart"/>
      <sheetName val="Scenario4"/>
      <sheetName val="Scenario4Ch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Q57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E48" sqref="E48"/>
    </sheetView>
  </sheetViews>
  <sheetFormatPr defaultColWidth="9.140625" defaultRowHeight="12.75"/>
  <cols>
    <col min="3" max="3" width="10.7109375" style="0" customWidth="1"/>
    <col min="4" max="4" width="0" style="2" hidden="1" customWidth="1"/>
    <col min="5" max="5" width="10.57421875" style="0" customWidth="1"/>
    <col min="6" max="6" width="11.140625" style="0" customWidth="1"/>
    <col min="7" max="7" width="10.421875" style="0" bestFit="1" customWidth="1"/>
    <col min="8" max="8" width="9.57421875" style="0" bestFit="1" customWidth="1"/>
    <col min="9" max="9" width="10.421875" style="0" bestFit="1" customWidth="1"/>
    <col min="10" max="10" width="9.8515625" style="0" bestFit="1" customWidth="1"/>
    <col min="14" max="15" width="0" style="0" hidden="1" customWidth="1"/>
    <col min="16" max="16" width="5.57421875" style="0" customWidth="1"/>
    <col min="17" max="17" width="8.28125" style="0" customWidth="1"/>
    <col min="18" max="18" width="4.28125" style="0" customWidth="1"/>
  </cols>
  <sheetData>
    <row r="1" spans="2:3" ht="12.75">
      <c r="B1" s="1" t="s">
        <v>0</v>
      </c>
      <c r="C1" s="1"/>
    </row>
    <row r="2" spans="2:3" ht="12.75">
      <c r="B2" s="1" t="s">
        <v>1</v>
      </c>
      <c r="C2" s="1"/>
    </row>
    <row r="3" spans="2:16" ht="12.75">
      <c r="B3" s="1" t="s">
        <v>2</v>
      </c>
      <c r="C3" s="1"/>
      <c r="D3" s="3"/>
      <c r="E3" s="1"/>
      <c r="F3" s="1"/>
      <c r="G3" s="1"/>
      <c r="H3" s="1"/>
      <c r="I3" s="1"/>
      <c r="J3" s="1"/>
      <c r="K3" s="3"/>
      <c r="L3" s="4"/>
      <c r="M3" s="3"/>
      <c r="N3" s="5"/>
      <c r="O3" s="6"/>
      <c r="P3" s="7"/>
    </row>
    <row r="4" spans="2:16" ht="12.75">
      <c r="B4" s="1" t="s">
        <v>3</v>
      </c>
      <c r="C4" s="1"/>
      <c r="D4" s="3"/>
      <c r="E4" s="1"/>
      <c r="F4" s="1"/>
      <c r="G4" s="8" t="s">
        <v>4</v>
      </c>
      <c r="H4" s="9"/>
      <c r="I4" s="10"/>
      <c r="J4" s="8" t="s">
        <v>5</v>
      </c>
      <c r="K4" s="9"/>
      <c r="L4" s="10"/>
      <c r="M4" s="11"/>
      <c r="N4" s="12"/>
      <c r="O4" s="10"/>
      <c r="P4" s="10"/>
    </row>
    <row r="5" spans="2:17" ht="12.75">
      <c r="B5" s="13" t="s">
        <v>6</v>
      </c>
      <c r="C5" s="10"/>
      <c r="D5" s="14"/>
      <c r="E5" s="12"/>
      <c r="F5" s="10"/>
      <c r="G5" s="15">
        <v>291582.18</v>
      </c>
      <c r="H5" s="16"/>
      <c r="I5" s="10"/>
      <c r="J5" s="17">
        <v>0</v>
      </c>
      <c r="K5" s="16"/>
      <c r="L5" s="10"/>
      <c r="M5" s="11"/>
      <c r="N5" s="12"/>
      <c r="O5" s="10"/>
      <c r="P5" s="10"/>
      <c r="Q5" s="10"/>
    </row>
    <row r="6" spans="1:17" ht="12.75">
      <c r="A6" s="18"/>
      <c r="B6" s="19"/>
      <c r="C6" s="19"/>
      <c r="D6" s="20"/>
      <c r="E6" s="18"/>
      <c r="F6" s="19"/>
      <c r="G6" s="19"/>
      <c r="H6" s="19"/>
      <c r="I6" s="19"/>
      <c r="J6" s="19"/>
      <c r="K6" s="19"/>
      <c r="L6" s="18"/>
      <c r="M6" s="19"/>
      <c r="N6" s="18"/>
      <c r="O6" s="18"/>
      <c r="P6" s="18"/>
      <c r="Q6" s="21"/>
    </row>
    <row r="7" spans="1:15" ht="12.75">
      <c r="A7" s="18"/>
      <c r="B7" s="22" t="s">
        <v>7</v>
      </c>
      <c r="C7" s="23" t="s">
        <v>8</v>
      </c>
      <c r="D7" s="23" t="s">
        <v>9</v>
      </c>
      <c r="E7" s="22" t="s">
        <v>10</v>
      </c>
      <c r="F7" s="24" t="s">
        <v>11</v>
      </c>
      <c r="G7" s="22" t="s">
        <v>12</v>
      </c>
      <c r="H7" s="22" t="s">
        <v>13</v>
      </c>
      <c r="I7" s="22" t="s">
        <v>14</v>
      </c>
      <c r="J7" s="22" t="s">
        <v>15</v>
      </c>
      <c r="K7" s="24" t="s">
        <v>16</v>
      </c>
      <c r="L7" s="25" t="s">
        <v>16</v>
      </c>
      <c r="M7" s="24" t="s">
        <v>16</v>
      </c>
      <c r="N7" s="26" t="s">
        <v>16</v>
      </c>
      <c r="O7" s="26" t="s">
        <v>17</v>
      </c>
    </row>
    <row r="8" spans="1:15" ht="12.75">
      <c r="A8" s="27"/>
      <c r="B8" s="22" t="s">
        <v>18</v>
      </c>
      <c r="C8" s="28" t="s">
        <v>19</v>
      </c>
      <c r="D8" s="28" t="s">
        <v>20</v>
      </c>
      <c r="E8" s="29" t="s">
        <v>21</v>
      </c>
      <c r="F8" s="30" t="s">
        <v>12</v>
      </c>
      <c r="G8" s="29" t="s">
        <v>22</v>
      </c>
      <c r="H8" s="29" t="s">
        <v>23</v>
      </c>
      <c r="I8" s="29" t="s">
        <v>24</v>
      </c>
      <c r="J8" s="29" t="s">
        <v>25</v>
      </c>
      <c r="K8" s="30" t="s">
        <v>26</v>
      </c>
      <c r="L8" s="31" t="s">
        <v>27</v>
      </c>
      <c r="M8" s="30" t="s">
        <v>28</v>
      </c>
      <c r="N8" s="32" t="s">
        <v>26</v>
      </c>
      <c r="O8" s="32" t="s">
        <v>27</v>
      </c>
    </row>
    <row r="9" spans="1:15" ht="12.75">
      <c r="A9" s="18"/>
      <c r="B9" s="22" t="s">
        <v>29</v>
      </c>
      <c r="C9" s="28" t="s">
        <v>30</v>
      </c>
      <c r="D9" s="28" t="s">
        <v>31</v>
      </c>
      <c r="E9" s="29"/>
      <c r="F9" s="30" t="s">
        <v>32</v>
      </c>
      <c r="G9" s="29" t="s">
        <v>33</v>
      </c>
      <c r="H9" s="29"/>
      <c r="I9" s="33" t="s">
        <v>34</v>
      </c>
      <c r="J9" s="29"/>
      <c r="K9" s="30"/>
      <c r="L9" s="31" t="s">
        <v>35</v>
      </c>
      <c r="M9" s="30" t="s">
        <v>36</v>
      </c>
      <c r="N9" s="34" t="s">
        <v>37</v>
      </c>
      <c r="O9" s="32" t="s">
        <v>35</v>
      </c>
    </row>
    <row r="10" spans="1:15" ht="12.75">
      <c r="A10" s="18"/>
      <c r="B10" s="29"/>
      <c r="C10" s="28" t="s">
        <v>38</v>
      </c>
      <c r="D10" s="28"/>
      <c r="E10" s="29"/>
      <c r="F10" s="30"/>
      <c r="G10" s="29" t="s">
        <v>14</v>
      </c>
      <c r="H10" s="29"/>
      <c r="I10" s="18"/>
      <c r="J10" s="29"/>
      <c r="K10" s="30"/>
      <c r="L10" s="31"/>
      <c r="M10" s="30"/>
      <c r="N10" s="34"/>
      <c r="O10" s="32"/>
    </row>
    <row r="11" spans="1:15" ht="12.75">
      <c r="A11" s="18"/>
      <c r="B11" s="35"/>
      <c r="C11" s="36"/>
      <c r="D11" s="37"/>
      <c r="E11" s="35"/>
      <c r="F11" s="38"/>
      <c r="G11" s="39"/>
      <c r="H11" s="35"/>
      <c r="I11" s="36"/>
      <c r="J11" s="35"/>
      <c r="K11" s="38"/>
      <c r="L11" s="40"/>
      <c r="M11" s="38"/>
      <c r="N11" s="41"/>
      <c r="O11" s="41"/>
    </row>
    <row r="12" spans="1:15" ht="12.75">
      <c r="A12" s="7" t="s">
        <v>39</v>
      </c>
      <c r="B12" s="42"/>
      <c r="C12" s="43">
        <v>0.03</v>
      </c>
      <c r="D12" s="44"/>
      <c r="E12" s="42"/>
      <c r="F12" s="42"/>
      <c r="G12" s="42"/>
      <c r="H12" s="45">
        <v>0.015</v>
      </c>
      <c r="I12" s="46"/>
      <c r="J12" s="42"/>
      <c r="K12" s="47"/>
      <c r="L12" s="47"/>
      <c r="M12" s="47"/>
      <c r="N12" s="48"/>
      <c r="O12" s="42"/>
    </row>
    <row r="13" spans="1:17" ht="12.75">
      <c r="A13" s="49">
        <v>38230</v>
      </c>
      <c r="B13" s="50">
        <v>195050</v>
      </c>
      <c r="C13" s="82">
        <v>1</v>
      </c>
      <c r="D13" s="52">
        <v>0</v>
      </c>
      <c r="E13" s="52">
        <v>195050</v>
      </c>
      <c r="F13" s="53">
        <v>58572</v>
      </c>
      <c r="G13" s="52">
        <v>146279</v>
      </c>
      <c r="H13" s="52">
        <v>2194.185</v>
      </c>
      <c r="I13" s="51">
        <v>148473.185</v>
      </c>
      <c r="J13" s="54">
        <v>0</v>
      </c>
      <c r="K13" s="55"/>
      <c r="L13" s="56">
        <v>245</v>
      </c>
      <c r="M13" s="57">
        <v>81.35</v>
      </c>
      <c r="N13" s="50">
        <v>0</v>
      </c>
      <c r="O13" s="50">
        <v>2940</v>
      </c>
      <c r="P13" s="58" t="s">
        <v>40</v>
      </c>
      <c r="Q13" s="59">
        <f aca="true" t="shared" si="0" ref="Q13:Q46">-E13</f>
        <v>-195050</v>
      </c>
    </row>
    <row r="14" spans="1:17" ht="12.75">
      <c r="A14" s="49">
        <v>38595</v>
      </c>
      <c r="B14" s="50">
        <v>50975</v>
      </c>
      <c r="C14" s="82">
        <v>1.03</v>
      </c>
      <c r="D14" s="52">
        <v>1529.25</v>
      </c>
      <c r="E14" s="52">
        <v>52504.25</v>
      </c>
      <c r="F14" s="53">
        <v>58572</v>
      </c>
      <c r="G14" s="52">
        <v>154540.935</v>
      </c>
      <c r="H14" s="52">
        <v>2318.114025</v>
      </c>
      <c r="I14" s="51">
        <v>156859.049025</v>
      </c>
      <c r="J14" s="54">
        <v>0</v>
      </c>
      <c r="K14" s="60"/>
      <c r="L14" s="50">
        <v>245</v>
      </c>
      <c r="M14" s="61">
        <v>81.35</v>
      </c>
      <c r="N14" s="62">
        <v>0</v>
      </c>
      <c r="O14" s="50">
        <v>2940</v>
      </c>
      <c r="P14" s="58"/>
      <c r="Q14" s="59">
        <f t="shared" si="0"/>
        <v>-52504.25</v>
      </c>
    </row>
    <row r="15" spans="1:17" ht="12.75">
      <c r="A15" s="49">
        <v>38960</v>
      </c>
      <c r="B15" s="50">
        <v>13160</v>
      </c>
      <c r="C15" s="82">
        <v>1.0609</v>
      </c>
      <c r="D15" s="52">
        <v>801.4439999999995</v>
      </c>
      <c r="E15" s="52">
        <v>13961.444</v>
      </c>
      <c r="F15" s="53">
        <v>58572</v>
      </c>
      <c r="G15" s="52">
        <v>201469.605025</v>
      </c>
      <c r="H15" s="52">
        <v>3022.044075375</v>
      </c>
      <c r="I15" s="51">
        <v>204491.64910037498</v>
      </c>
      <c r="J15" s="54">
        <v>0</v>
      </c>
      <c r="K15" s="60"/>
      <c r="L15" s="50">
        <v>245</v>
      </c>
      <c r="M15" s="61">
        <v>81.35</v>
      </c>
      <c r="N15" s="62">
        <v>0</v>
      </c>
      <c r="O15" s="50">
        <v>2940</v>
      </c>
      <c r="P15" s="58"/>
      <c r="Q15" s="59">
        <f t="shared" si="0"/>
        <v>-13961.444</v>
      </c>
    </row>
    <row r="16" spans="1:17" ht="12.75">
      <c r="A16" s="49">
        <v>39325</v>
      </c>
      <c r="B16" s="50">
        <v>13739</v>
      </c>
      <c r="C16" s="82">
        <v>1.092727</v>
      </c>
      <c r="D16" s="52">
        <v>1273.9762530000007</v>
      </c>
      <c r="E16" s="52">
        <v>15012.976253</v>
      </c>
      <c r="F16" s="53">
        <v>58572</v>
      </c>
      <c r="G16" s="52">
        <v>248050.67284737498</v>
      </c>
      <c r="H16" s="52">
        <v>3720.7600927106246</v>
      </c>
      <c r="I16" s="51">
        <v>251771.4329400856</v>
      </c>
      <c r="J16" s="54">
        <v>0</v>
      </c>
      <c r="K16" s="60"/>
      <c r="L16" s="50">
        <v>245</v>
      </c>
      <c r="M16" s="61">
        <v>81.35</v>
      </c>
      <c r="N16" s="62">
        <v>0</v>
      </c>
      <c r="O16" s="50">
        <v>2940</v>
      </c>
      <c r="P16" s="58"/>
      <c r="Q16" s="59">
        <f t="shared" si="0"/>
        <v>-15012.976253</v>
      </c>
    </row>
    <row r="17" spans="1:17" ht="12.75">
      <c r="A17" s="49">
        <v>39691</v>
      </c>
      <c r="B17" s="50">
        <v>371350</v>
      </c>
      <c r="C17" s="82">
        <v>1.12550881</v>
      </c>
      <c r="D17" s="52">
        <v>46607.696593499975</v>
      </c>
      <c r="E17" s="52">
        <v>417957.6965935</v>
      </c>
      <c r="F17" s="53">
        <v>58572</v>
      </c>
      <c r="G17" s="52">
        <v>-107614.26365341438</v>
      </c>
      <c r="H17" s="52">
        <v>-1614.2139548012158</v>
      </c>
      <c r="I17" s="51">
        <v>-109228.4776082156</v>
      </c>
      <c r="J17" s="54">
        <v>109228.4776082156</v>
      </c>
      <c r="K17" s="60"/>
      <c r="L17" s="50">
        <v>245</v>
      </c>
      <c r="M17" s="61">
        <v>81.35</v>
      </c>
      <c r="N17" s="62">
        <v>0</v>
      </c>
      <c r="O17" s="50">
        <v>2940</v>
      </c>
      <c r="P17" s="58"/>
      <c r="Q17" s="59">
        <f t="shared" si="0"/>
        <v>-417957.6965935</v>
      </c>
    </row>
    <row r="18" spans="1:17" ht="12.75">
      <c r="A18" s="49">
        <v>40056</v>
      </c>
      <c r="B18" s="50">
        <v>26557</v>
      </c>
      <c r="C18" s="82">
        <v>1.1592740742999998</v>
      </c>
      <c r="D18" s="52">
        <v>4229.841591185097</v>
      </c>
      <c r="E18" s="52">
        <v>30786.841591185097</v>
      </c>
      <c r="F18" s="53">
        <v>58572</v>
      </c>
      <c r="G18" s="52">
        <v>27785.158408814903</v>
      </c>
      <c r="H18" s="52">
        <v>416.77737613222354</v>
      </c>
      <c r="I18" s="51">
        <v>28201.935784947127</v>
      </c>
      <c r="J18" s="54">
        <v>0</v>
      </c>
      <c r="K18" s="60"/>
      <c r="L18" s="50">
        <v>245</v>
      </c>
      <c r="M18" s="61">
        <v>81.35</v>
      </c>
      <c r="N18" s="62">
        <v>0</v>
      </c>
      <c r="O18" s="50">
        <v>2940</v>
      </c>
      <c r="P18" s="63"/>
      <c r="Q18" s="59">
        <f t="shared" si="0"/>
        <v>-30786.841591185097</v>
      </c>
    </row>
    <row r="19" spans="1:17" ht="12.75">
      <c r="A19" s="49">
        <v>40421</v>
      </c>
      <c r="B19" s="50">
        <v>21655</v>
      </c>
      <c r="C19" s="82">
        <v>1.194052296529</v>
      </c>
      <c r="D19" s="52">
        <v>4202.202481335495</v>
      </c>
      <c r="E19" s="52">
        <v>25857.202481335495</v>
      </c>
      <c r="F19" s="53">
        <v>58572</v>
      </c>
      <c r="G19" s="52">
        <v>60916.73330361163</v>
      </c>
      <c r="H19" s="52">
        <v>913.7509995541744</v>
      </c>
      <c r="I19" s="51">
        <v>61830.48430316581</v>
      </c>
      <c r="J19" s="54">
        <v>0</v>
      </c>
      <c r="K19" s="60"/>
      <c r="L19" s="50">
        <v>245</v>
      </c>
      <c r="M19" s="61">
        <v>81.35</v>
      </c>
      <c r="N19" s="62">
        <v>0</v>
      </c>
      <c r="O19" s="50">
        <v>2940</v>
      </c>
      <c r="P19" s="58"/>
      <c r="Q19" s="59">
        <f t="shared" si="0"/>
        <v>-25857.202481335495</v>
      </c>
    </row>
    <row r="20" spans="1:17" ht="12.75">
      <c r="A20" s="49">
        <v>40786</v>
      </c>
      <c r="B20" s="50">
        <v>12016</v>
      </c>
      <c r="C20" s="82">
        <v>1.22987386542487</v>
      </c>
      <c r="D20" s="52">
        <v>2762.164366945237</v>
      </c>
      <c r="E20" s="52">
        <v>14778.164366945237</v>
      </c>
      <c r="F20" s="53">
        <v>58572</v>
      </c>
      <c r="G20" s="52">
        <v>105624.31993622056</v>
      </c>
      <c r="H20" s="52">
        <v>1584.3647990433085</v>
      </c>
      <c r="I20" s="51">
        <v>107208.68473526387</v>
      </c>
      <c r="J20" s="54">
        <v>0</v>
      </c>
      <c r="K20" s="60"/>
      <c r="L20" s="50">
        <v>245</v>
      </c>
      <c r="M20" s="61">
        <v>81.35</v>
      </c>
      <c r="N20" s="62">
        <v>0</v>
      </c>
      <c r="O20" s="50">
        <v>2940</v>
      </c>
      <c r="P20" s="63"/>
      <c r="Q20" s="59">
        <f t="shared" si="0"/>
        <v>-14778.164366945237</v>
      </c>
    </row>
    <row r="21" spans="1:17" ht="12.75">
      <c r="A21" s="49">
        <v>41152</v>
      </c>
      <c r="B21" s="50">
        <v>163239</v>
      </c>
      <c r="C21" s="82">
        <v>1.2667700813876162</v>
      </c>
      <c r="D21" s="52">
        <v>43547.28131563307</v>
      </c>
      <c r="E21" s="52">
        <v>206786.28131563307</v>
      </c>
      <c r="F21" s="53">
        <v>58572</v>
      </c>
      <c r="G21" s="52">
        <v>-41005.596580369194</v>
      </c>
      <c r="H21" s="52">
        <v>-615.0839487055379</v>
      </c>
      <c r="I21" s="51">
        <v>-41620.68052907473</v>
      </c>
      <c r="J21" s="54">
        <v>41620.68052907473</v>
      </c>
      <c r="K21" s="60"/>
      <c r="L21" s="50">
        <v>245</v>
      </c>
      <c r="M21" s="61">
        <v>81.35</v>
      </c>
      <c r="N21" s="62">
        <v>0</v>
      </c>
      <c r="O21" s="50">
        <v>2940</v>
      </c>
      <c r="P21" s="58" t="s">
        <v>40</v>
      </c>
      <c r="Q21" s="59">
        <f t="shared" si="0"/>
        <v>-206786.28131563307</v>
      </c>
    </row>
    <row r="22" spans="1:17" ht="12.75">
      <c r="A22" s="49">
        <v>41517</v>
      </c>
      <c r="B22" s="50">
        <v>41360</v>
      </c>
      <c r="C22" s="82">
        <v>1.3047731838292447</v>
      </c>
      <c r="D22" s="52">
        <v>12605.418883177561</v>
      </c>
      <c r="E22" s="52">
        <v>53965.41888317756</v>
      </c>
      <c r="F22" s="53">
        <v>58572</v>
      </c>
      <c r="G22" s="52">
        <v>4606.581116822439</v>
      </c>
      <c r="H22" s="52">
        <v>69.09871675233659</v>
      </c>
      <c r="I22" s="51">
        <v>4675.679833574775</v>
      </c>
      <c r="J22" s="54">
        <v>0</v>
      </c>
      <c r="K22" s="60"/>
      <c r="L22" s="50">
        <v>245</v>
      </c>
      <c r="M22" s="61">
        <v>81.35</v>
      </c>
      <c r="N22" s="62">
        <v>0</v>
      </c>
      <c r="O22" s="50">
        <v>2940</v>
      </c>
      <c r="P22" s="58"/>
      <c r="Q22" s="59">
        <f t="shared" si="0"/>
        <v>-53965.41888317756</v>
      </c>
    </row>
    <row r="23" spans="1:17" ht="12.75">
      <c r="A23" s="49">
        <v>41882</v>
      </c>
      <c r="B23" s="50">
        <v>30257</v>
      </c>
      <c r="C23" s="82">
        <v>1.343916379344122</v>
      </c>
      <c r="D23" s="52">
        <v>10405.8778898151</v>
      </c>
      <c r="E23" s="52">
        <v>40662.8778898151</v>
      </c>
      <c r="F23" s="53">
        <v>58572</v>
      </c>
      <c r="G23" s="52">
        <v>22584.801943759674</v>
      </c>
      <c r="H23" s="52">
        <v>338.7720291563951</v>
      </c>
      <c r="I23" s="51">
        <v>22923.57397291607</v>
      </c>
      <c r="J23" s="54">
        <v>0</v>
      </c>
      <c r="K23" s="60"/>
      <c r="L23" s="50">
        <v>245</v>
      </c>
      <c r="M23" s="61">
        <v>81.35</v>
      </c>
      <c r="N23" s="62">
        <v>0</v>
      </c>
      <c r="O23" s="50">
        <v>2940</v>
      </c>
      <c r="P23" s="58"/>
      <c r="Q23" s="59">
        <f t="shared" si="0"/>
        <v>-40662.8778898151</v>
      </c>
    </row>
    <row r="24" spans="1:17" ht="12.75">
      <c r="A24" s="49">
        <v>42247</v>
      </c>
      <c r="B24" s="50">
        <v>50991</v>
      </c>
      <c r="C24" s="82">
        <v>1.3842338707244457</v>
      </c>
      <c r="D24" s="52">
        <v>19592.469302110214</v>
      </c>
      <c r="E24" s="52">
        <v>70583.46930211021</v>
      </c>
      <c r="F24" s="53">
        <v>58572</v>
      </c>
      <c r="G24" s="52">
        <v>10912.104670805857</v>
      </c>
      <c r="H24" s="52">
        <v>163.68157006208784</v>
      </c>
      <c r="I24" s="51">
        <v>11075.786240867945</v>
      </c>
      <c r="J24" s="54">
        <v>0</v>
      </c>
      <c r="K24" s="60"/>
      <c r="L24" s="50">
        <v>245</v>
      </c>
      <c r="M24" s="61">
        <v>81.35</v>
      </c>
      <c r="N24" s="62">
        <v>0</v>
      </c>
      <c r="O24" s="50">
        <v>2940</v>
      </c>
      <c r="P24" s="58"/>
      <c r="Q24" s="59">
        <f t="shared" si="0"/>
        <v>-70583.46930211021</v>
      </c>
    </row>
    <row r="25" spans="1:17" ht="12.75">
      <c r="A25" s="49">
        <v>42613</v>
      </c>
      <c r="B25" s="50">
        <v>12000</v>
      </c>
      <c r="C25" s="82">
        <v>1.425760886846179</v>
      </c>
      <c r="D25" s="52">
        <v>5109.1306421541485</v>
      </c>
      <c r="E25" s="52">
        <v>17109.13064215415</v>
      </c>
      <c r="F25" s="53">
        <v>58572</v>
      </c>
      <c r="G25" s="52">
        <v>52538.6555987138</v>
      </c>
      <c r="H25" s="52">
        <v>788.0798339807069</v>
      </c>
      <c r="I25" s="51">
        <v>53326.735432694506</v>
      </c>
      <c r="J25" s="54">
        <v>0</v>
      </c>
      <c r="K25" s="60"/>
      <c r="L25" s="50">
        <v>245</v>
      </c>
      <c r="M25" s="61">
        <v>81.35</v>
      </c>
      <c r="N25" s="62">
        <v>0</v>
      </c>
      <c r="O25" s="50">
        <v>2940</v>
      </c>
      <c r="P25" s="58"/>
      <c r="Q25" s="59">
        <f t="shared" si="0"/>
        <v>-17109.13064215415</v>
      </c>
    </row>
    <row r="26" spans="1:17" ht="12.75">
      <c r="A26" s="49">
        <v>42978</v>
      </c>
      <c r="B26" s="50">
        <v>24619</v>
      </c>
      <c r="C26" s="82">
        <v>1.4685337134515644</v>
      </c>
      <c r="D26" s="52">
        <v>11534.831491464065</v>
      </c>
      <c r="E26" s="52">
        <v>36153.831491464065</v>
      </c>
      <c r="F26" s="53">
        <v>58572</v>
      </c>
      <c r="G26" s="52">
        <v>75744.90394123044</v>
      </c>
      <c r="H26" s="52">
        <v>1136.1735591184565</v>
      </c>
      <c r="I26" s="51">
        <v>76881.0775003489</v>
      </c>
      <c r="J26" s="54">
        <v>0</v>
      </c>
      <c r="K26" s="60"/>
      <c r="L26" s="50">
        <v>245</v>
      </c>
      <c r="M26" s="61">
        <v>81.35</v>
      </c>
      <c r="N26" s="62">
        <v>0</v>
      </c>
      <c r="O26" s="50">
        <v>2940</v>
      </c>
      <c r="P26" s="58"/>
      <c r="Q26" s="59">
        <f t="shared" si="0"/>
        <v>-36153.831491464065</v>
      </c>
    </row>
    <row r="27" spans="1:17" ht="12.75">
      <c r="A27" s="49">
        <v>43343</v>
      </c>
      <c r="B27" s="50">
        <v>20150</v>
      </c>
      <c r="C27" s="82">
        <v>1.5125897248551112</v>
      </c>
      <c r="D27" s="52">
        <v>10328.682955830493</v>
      </c>
      <c r="E27" s="52">
        <v>30478.682955830493</v>
      </c>
      <c r="F27" s="53">
        <v>58572</v>
      </c>
      <c r="G27" s="52">
        <v>104974.3945445184</v>
      </c>
      <c r="H27" s="52">
        <v>1574.615918167776</v>
      </c>
      <c r="I27" s="51">
        <v>106549.01046268619</v>
      </c>
      <c r="J27" s="54">
        <v>0</v>
      </c>
      <c r="K27" s="60"/>
      <c r="L27" s="50">
        <v>245</v>
      </c>
      <c r="M27" s="61">
        <v>81.35</v>
      </c>
      <c r="N27" s="62">
        <v>0</v>
      </c>
      <c r="O27" s="50">
        <v>2940</v>
      </c>
      <c r="P27" s="63"/>
      <c r="Q27" s="59">
        <f t="shared" si="0"/>
        <v>-30478.682955830493</v>
      </c>
    </row>
    <row r="28" spans="1:17" ht="12.75">
      <c r="A28" s="49">
        <v>43708</v>
      </c>
      <c r="B28" s="50">
        <v>27107</v>
      </c>
      <c r="C28" s="82">
        <v>1.5579674166007647</v>
      </c>
      <c r="D28" s="52">
        <v>15124.822761796924</v>
      </c>
      <c r="E28" s="52">
        <v>42231.822761796924</v>
      </c>
      <c r="F28" s="53">
        <v>58572</v>
      </c>
      <c r="G28" s="52">
        <v>122889.18770088926</v>
      </c>
      <c r="H28" s="52">
        <v>1843.337815513339</v>
      </c>
      <c r="I28" s="51">
        <v>124732.5255164026</v>
      </c>
      <c r="J28" s="54">
        <v>0</v>
      </c>
      <c r="K28" s="60"/>
      <c r="L28" s="50">
        <v>245</v>
      </c>
      <c r="M28" s="61">
        <v>81.35</v>
      </c>
      <c r="N28" s="62">
        <v>0</v>
      </c>
      <c r="O28" s="50">
        <v>2940</v>
      </c>
      <c r="P28" s="58"/>
      <c r="Q28" s="59">
        <f t="shared" si="0"/>
        <v>-42231.822761796924</v>
      </c>
    </row>
    <row r="29" spans="1:17" ht="12.75">
      <c r="A29" s="49">
        <v>44074</v>
      </c>
      <c r="B29" s="50">
        <v>165735</v>
      </c>
      <c r="C29" s="82">
        <v>1.6047064390987875</v>
      </c>
      <c r="D29" s="52">
        <v>100221.02168403752</v>
      </c>
      <c r="E29" s="52">
        <v>265956.0216840375</v>
      </c>
      <c r="F29" s="53">
        <v>58572</v>
      </c>
      <c r="G29" s="52">
        <v>-82651.4961676349</v>
      </c>
      <c r="H29" s="52">
        <v>-1239.7724425145236</v>
      </c>
      <c r="I29" s="51">
        <v>-83891.26861014943</v>
      </c>
      <c r="J29" s="54">
        <v>83891.26861014943</v>
      </c>
      <c r="K29" s="60"/>
      <c r="L29" s="50">
        <v>245</v>
      </c>
      <c r="M29" s="61">
        <v>81.35</v>
      </c>
      <c r="N29" s="62">
        <v>0</v>
      </c>
      <c r="O29" s="50">
        <v>2940</v>
      </c>
      <c r="P29" s="58" t="s">
        <v>40</v>
      </c>
      <c r="Q29" s="59">
        <f t="shared" si="0"/>
        <v>-265956.0216840375</v>
      </c>
    </row>
    <row r="30" spans="1:17" ht="12.75">
      <c r="A30" s="49">
        <v>44439</v>
      </c>
      <c r="B30" s="50">
        <v>50050</v>
      </c>
      <c r="C30" s="82">
        <v>1.6528476322717511</v>
      </c>
      <c r="D30" s="52">
        <v>32675.023995201147</v>
      </c>
      <c r="E30" s="52">
        <v>82725.02399520115</v>
      </c>
      <c r="F30" s="53">
        <v>58572</v>
      </c>
      <c r="G30" s="52">
        <v>-24153.023995201147</v>
      </c>
      <c r="H30" s="52">
        <v>-362.2953599280172</v>
      </c>
      <c r="I30" s="51">
        <v>-24515.319355129162</v>
      </c>
      <c r="J30" s="54">
        <v>24515.319355129162</v>
      </c>
      <c r="K30" s="60"/>
      <c r="L30" s="50">
        <v>245</v>
      </c>
      <c r="M30" s="61">
        <v>81.35</v>
      </c>
      <c r="N30" s="62">
        <v>0</v>
      </c>
      <c r="O30" s="50">
        <v>2940</v>
      </c>
      <c r="P30" s="58"/>
      <c r="Q30" s="59">
        <f t="shared" si="0"/>
        <v>-82725.02399520115</v>
      </c>
    </row>
    <row r="31" spans="1:17" ht="12.75">
      <c r="A31" s="49">
        <v>44804</v>
      </c>
      <c r="B31" s="50">
        <v>15539</v>
      </c>
      <c r="C31" s="82">
        <v>1.7024330612399037</v>
      </c>
      <c r="D31" s="52">
        <v>10915.107338606864</v>
      </c>
      <c r="E31" s="52">
        <v>26454.107338606864</v>
      </c>
      <c r="F31" s="53">
        <v>58572</v>
      </c>
      <c r="G31" s="52">
        <v>32117.892661393136</v>
      </c>
      <c r="H31" s="52">
        <v>481.76838992089705</v>
      </c>
      <c r="I31" s="51">
        <v>32599.661051314033</v>
      </c>
      <c r="J31" s="54">
        <v>0</v>
      </c>
      <c r="K31" s="60"/>
      <c r="L31" s="50">
        <v>245</v>
      </c>
      <c r="M31" s="61">
        <v>81.35</v>
      </c>
      <c r="N31" s="62">
        <v>0</v>
      </c>
      <c r="O31" s="50">
        <v>2940</v>
      </c>
      <c r="P31" s="58"/>
      <c r="Q31" s="59">
        <f t="shared" si="0"/>
        <v>-26454.107338606864</v>
      </c>
    </row>
    <row r="32" spans="1:17" ht="12.75">
      <c r="A32" s="49">
        <v>45169</v>
      </c>
      <c r="B32" s="50">
        <v>77557</v>
      </c>
      <c r="C32" s="82">
        <v>1.7535060530771007</v>
      </c>
      <c r="D32" s="52">
        <v>58439.6689585007</v>
      </c>
      <c r="E32" s="52">
        <v>135996.6689585007</v>
      </c>
      <c r="F32" s="53">
        <v>58572</v>
      </c>
      <c r="G32" s="52">
        <v>-44825.007907186664</v>
      </c>
      <c r="H32" s="52">
        <v>-672.3751186077999</v>
      </c>
      <c r="I32" s="51">
        <v>-45497.383025794465</v>
      </c>
      <c r="J32" s="54">
        <v>45497.383025794465</v>
      </c>
      <c r="K32" s="60"/>
      <c r="L32" s="50">
        <v>245</v>
      </c>
      <c r="M32" s="61">
        <v>81.35</v>
      </c>
      <c r="N32" s="62">
        <v>0</v>
      </c>
      <c r="O32" s="50">
        <v>2940</v>
      </c>
      <c r="P32" s="58"/>
      <c r="Q32" s="59">
        <f t="shared" si="0"/>
        <v>-135996.6689585007</v>
      </c>
    </row>
    <row r="33" spans="1:17" ht="12.75">
      <c r="A33" s="49">
        <v>45535</v>
      </c>
      <c r="B33" s="50">
        <v>28687</v>
      </c>
      <c r="C33" s="82">
        <v>1.8061112346694137</v>
      </c>
      <c r="D33" s="52">
        <v>23124.91298896147</v>
      </c>
      <c r="E33" s="52">
        <v>51811.91298896147</v>
      </c>
      <c r="F33" s="53">
        <v>58572</v>
      </c>
      <c r="G33" s="52">
        <v>6760.087011038529</v>
      </c>
      <c r="H33" s="52">
        <v>101.40130516557794</v>
      </c>
      <c r="I33" s="51">
        <v>6861.488316204108</v>
      </c>
      <c r="J33" s="54">
        <v>0</v>
      </c>
      <c r="K33" s="60"/>
      <c r="L33" s="50">
        <v>245</v>
      </c>
      <c r="M33" s="61">
        <v>81.35</v>
      </c>
      <c r="N33" s="62">
        <v>0</v>
      </c>
      <c r="O33" s="50">
        <v>2940</v>
      </c>
      <c r="P33" s="58"/>
      <c r="Q33" s="59">
        <f t="shared" si="0"/>
        <v>-51811.91298896147</v>
      </c>
    </row>
    <row r="34" spans="1:17" ht="12.75">
      <c r="A34" s="49">
        <v>45900</v>
      </c>
      <c r="B34" s="50">
        <v>10275</v>
      </c>
      <c r="C34" s="82">
        <v>1.860294571709496</v>
      </c>
      <c r="D34" s="52">
        <v>8839.526724315074</v>
      </c>
      <c r="E34" s="52">
        <v>19114.526724315074</v>
      </c>
      <c r="F34" s="53">
        <v>58572</v>
      </c>
      <c r="G34" s="52">
        <v>46318.961591889034</v>
      </c>
      <c r="H34" s="52">
        <v>694.7844238783355</v>
      </c>
      <c r="I34" s="51">
        <v>47013.74601576737</v>
      </c>
      <c r="J34" s="54">
        <v>0</v>
      </c>
      <c r="K34" s="60"/>
      <c r="L34" s="50">
        <v>245</v>
      </c>
      <c r="M34" s="61">
        <v>81.35</v>
      </c>
      <c r="N34" s="62">
        <v>0</v>
      </c>
      <c r="O34" s="50">
        <v>2940</v>
      </c>
      <c r="P34" s="58"/>
      <c r="Q34" s="59">
        <f t="shared" si="0"/>
        <v>-19114.526724315074</v>
      </c>
    </row>
    <row r="35" spans="1:17" ht="12.75">
      <c r="A35" s="49">
        <v>46265</v>
      </c>
      <c r="B35" s="50">
        <v>20050</v>
      </c>
      <c r="C35" s="82">
        <v>1.916103408860781</v>
      </c>
      <c r="D35" s="52">
        <v>18367.873347658657</v>
      </c>
      <c r="E35" s="52">
        <v>38417.87334765866</v>
      </c>
      <c r="F35" s="53">
        <v>58572</v>
      </c>
      <c r="G35" s="52">
        <v>67167.87266810871</v>
      </c>
      <c r="H35" s="52">
        <v>1007.5180900216307</v>
      </c>
      <c r="I35" s="51">
        <v>68175.39075813035</v>
      </c>
      <c r="J35" s="54">
        <v>0</v>
      </c>
      <c r="K35" s="60"/>
      <c r="L35" s="50">
        <v>245</v>
      </c>
      <c r="M35" s="61">
        <v>81.35</v>
      </c>
      <c r="N35" s="62">
        <v>0</v>
      </c>
      <c r="O35" s="50">
        <v>2940</v>
      </c>
      <c r="P35" s="58"/>
      <c r="Q35" s="59">
        <f t="shared" si="0"/>
        <v>-38417.87334765866</v>
      </c>
    </row>
    <row r="36" spans="1:17" ht="12.75">
      <c r="A36" s="49">
        <v>46630</v>
      </c>
      <c r="B36" s="50">
        <v>55055</v>
      </c>
      <c r="C36" s="82">
        <v>1.9735865111266042</v>
      </c>
      <c r="D36" s="52">
        <v>53600.80537007519</v>
      </c>
      <c r="E36" s="52">
        <v>108655.80537007519</v>
      </c>
      <c r="F36" s="53">
        <v>58572</v>
      </c>
      <c r="G36" s="52">
        <v>18091.58538805516</v>
      </c>
      <c r="H36" s="52">
        <v>271.3737808208274</v>
      </c>
      <c r="I36" s="51">
        <v>18362.959168875987</v>
      </c>
      <c r="J36" s="54">
        <v>0</v>
      </c>
      <c r="K36" s="60"/>
      <c r="L36" s="50">
        <v>245</v>
      </c>
      <c r="M36" s="61">
        <v>81.35</v>
      </c>
      <c r="N36" s="62">
        <v>0</v>
      </c>
      <c r="O36" s="50">
        <v>2940</v>
      </c>
      <c r="P36" s="58"/>
      <c r="Q36" s="59">
        <f t="shared" si="0"/>
        <v>-108655.80537007519</v>
      </c>
    </row>
    <row r="37" spans="1:17" ht="12.75">
      <c r="A37" s="49">
        <v>46996</v>
      </c>
      <c r="B37" s="50">
        <v>160150</v>
      </c>
      <c r="C37" s="82">
        <v>2.0327941064604023</v>
      </c>
      <c r="D37" s="52">
        <v>165401.9761496334</v>
      </c>
      <c r="E37" s="52">
        <v>325551.9761496334</v>
      </c>
      <c r="F37" s="53">
        <v>58572</v>
      </c>
      <c r="G37" s="52">
        <v>-248617.0169807574</v>
      </c>
      <c r="H37" s="52">
        <v>-3729.255254711361</v>
      </c>
      <c r="I37" s="51">
        <v>-252346.2722354688</v>
      </c>
      <c r="J37" s="54">
        <v>252346.2722354688</v>
      </c>
      <c r="K37" s="60"/>
      <c r="L37" s="50">
        <v>245</v>
      </c>
      <c r="M37" s="61">
        <v>81.35</v>
      </c>
      <c r="N37" s="62">
        <v>0</v>
      </c>
      <c r="O37" s="50">
        <v>2940</v>
      </c>
      <c r="P37" s="58" t="s">
        <v>40</v>
      </c>
      <c r="Q37" s="59">
        <f t="shared" si="0"/>
        <v>-325551.9761496334</v>
      </c>
    </row>
    <row r="38" spans="1:17" ht="12.75">
      <c r="A38" s="49">
        <v>47361</v>
      </c>
      <c r="B38" s="50">
        <v>16507</v>
      </c>
      <c r="C38" s="82">
        <v>2.0937779296542143</v>
      </c>
      <c r="D38" s="52">
        <v>18054.992284802116</v>
      </c>
      <c r="E38" s="52">
        <v>34561.992284802116</v>
      </c>
      <c r="F38" s="53">
        <v>58572</v>
      </c>
      <c r="G38" s="52">
        <v>24010.007715197884</v>
      </c>
      <c r="H38" s="52">
        <v>360.1501157279682</v>
      </c>
      <c r="I38" s="51">
        <v>24370.15783092585</v>
      </c>
      <c r="J38" s="54">
        <v>0</v>
      </c>
      <c r="K38" s="60"/>
      <c r="L38" s="50">
        <v>245</v>
      </c>
      <c r="M38" s="61">
        <v>81.35</v>
      </c>
      <c r="N38" s="62">
        <v>0</v>
      </c>
      <c r="O38" s="50">
        <v>2940</v>
      </c>
      <c r="P38" s="58"/>
      <c r="Q38" s="59">
        <f t="shared" si="0"/>
        <v>-34561.992284802116</v>
      </c>
    </row>
    <row r="39" spans="1:17" ht="12.75">
      <c r="A39" s="49">
        <v>47726</v>
      </c>
      <c r="B39" s="50">
        <v>41485</v>
      </c>
      <c r="C39" s="82">
        <v>2.1565912675438406</v>
      </c>
      <c r="D39" s="52">
        <v>47981.188734056224</v>
      </c>
      <c r="E39" s="52">
        <v>89466.18873405622</v>
      </c>
      <c r="F39" s="53">
        <v>58572</v>
      </c>
      <c r="G39" s="52">
        <v>-6524.030903130377</v>
      </c>
      <c r="H39" s="52">
        <v>-97.86046354695564</v>
      </c>
      <c r="I39" s="51">
        <v>-6621.891366677332</v>
      </c>
      <c r="J39" s="54">
        <v>6621.891366677332</v>
      </c>
      <c r="K39" s="60"/>
      <c r="L39" s="50">
        <v>245</v>
      </c>
      <c r="M39" s="61">
        <v>81.35</v>
      </c>
      <c r="N39" s="62">
        <v>0</v>
      </c>
      <c r="O39" s="50">
        <v>2940</v>
      </c>
      <c r="P39" s="58"/>
      <c r="Q39" s="59">
        <f t="shared" si="0"/>
        <v>-89466.18873405622</v>
      </c>
    </row>
    <row r="40" spans="1:17" ht="12.75">
      <c r="A40" s="49">
        <v>48091</v>
      </c>
      <c r="B40" s="50">
        <v>32630</v>
      </c>
      <c r="C40" s="82">
        <v>2.221289005570156</v>
      </c>
      <c r="D40" s="52">
        <v>39850.66025175419</v>
      </c>
      <c r="E40" s="52">
        <v>72480.66025175419</v>
      </c>
      <c r="F40" s="53">
        <v>58572</v>
      </c>
      <c r="G40" s="52">
        <v>-13908.66025175419</v>
      </c>
      <c r="H40" s="52">
        <v>-208.62990377631286</v>
      </c>
      <c r="I40" s="51">
        <v>-14117.290155530503</v>
      </c>
      <c r="J40" s="54">
        <v>14117.290155530503</v>
      </c>
      <c r="K40" s="60"/>
      <c r="L40" s="50">
        <v>245</v>
      </c>
      <c r="M40" s="61">
        <v>81.35</v>
      </c>
      <c r="N40" s="62">
        <v>0</v>
      </c>
      <c r="O40" s="50">
        <v>2940</v>
      </c>
      <c r="P40" s="58"/>
      <c r="Q40" s="59">
        <f t="shared" si="0"/>
        <v>-72480.66025175419</v>
      </c>
    </row>
    <row r="41" spans="1:17" ht="12.75">
      <c r="A41" s="49">
        <v>48457</v>
      </c>
      <c r="B41" s="50">
        <v>371949</v>
      </c>
      <c r="C41" s="82">
        <v>2.2879276757372606</v>
      </c>
      <c r="D41" s="52">
        <v>479043.41106279835</v>
      </c>
      <c r="E41" s="52">
        <v>850992.4110627983</v>
      </c>
      <c r="F41" s="53">
        <v>58572</v>
      </c>
      <c r="G41" s="52">
        <v>-792420.4110627983</v>
      </c>
      <c r="H41" s="52">
        <v>-11886.306165941975</v>
      </c>
      <c r="I41" s="51">
        <v>-804306.7172287403</v>
      </c>
      <c r="J41" s="54">
        <v>804306.7172287403</v>
      </c>
      <c r="K41" s="60"/>
      <c r="L41" s="50">
        <v>245</v>
      </c>
      <c r="M41" s="61">
        <v>81.35</v>
      </c>
      <c r="N41" s="62">
        <v>0</v>
      </c>
      <c r="O41" s="50">
        <v>2940</v>
      </c>
      <c r="P41" s="58" t="s">
        <v>41</v>
      </c>
      <c r="Q41" s="59">
        <f t="shared" si="0"/>
        <v>-850992.4110627983</v>
      </c>
    </row>
    <row r="42" spans="1:17" ht="12.75">
      <c r="A42" s="49">
        <v>48822</v>
      </c>
      <c r="B42" s="50">
        <v>18400</v>
      </c>
      <c r="C42" s="82">
        <v>2.3565655060093786</v>
      </c>
      <c r="D42" s="52">
        <v>24960.80531057257</v>
      </c>
      <c r="E42" s="52">
        <v>43360.80531057257</v>
      </c>
      <c r="F42" s="53">
        <v>58572</v>
      </c>
      <c r="G42" s="52">
        <v>15211.19468942743</v>
      </c>
      <c r="H42" s="52">
        <v>228.16792034141145</v>
      </c>
      <c r="I42" s="51">
        <v>15439.362609768841</v>
      </c>
      <c r="J42" s="54">
        <v>0</v>
      </c>
      <c r="K42" s="60"/>
      <c r="L42" s="50">
        <v>245</v>
      </c>
      <c r="M42" s="61">
        <v>81.35</v>
      </c>
      <c r="N42" s="62">
        <v>0</v>
      </c>
      <c r="O42" s="50">
        <v>2940</v>
      </c>
      <c r="P42" s="58"/>
      <c r="Q42" s="59">
        <f t="shared" si="0"/>
        <v>-43360.80531057257</v>
      </c>
    </row>
    <row r="43" spans="1:17" ht="12.75">
      <c r="A43" s="64"/>
      <c r="B43" s="50"/>
      <c r="C43" s="51"/>
      <c r="D43" s="53"/>
      <c r="E43" s="52"/>
      <c r="F43" s="53"/>
      <c r="G43" s="52"/>
      <c r="H43" s="52"/>
      <c r="I43" s="52"/>
      <c r="J43" s="52"/>
      <c r="K43" s="61"/>
      <c r="L43" s="50"/>
      <c r="M43" s="61"/>
      <c r="N43" s="65"/>
      <c r="O43" s="50"/>
      <c r="P43" s="66"/>
      <c r="Q43" s="59">
        <f t="shared" si="0"/>
        <v>0</v>
      </c>
    </row>
    <row r="44" spans="1:17" ht="12.75">
      <c r="A44" s="64"/>
      <c r="B44" s="50"/>
      <c r="C44" s="51"/>
      <c r="D44" s="53"/>
      <c r="E44" s="52"/>
      <c r="F44" s="53"/>
      <c r="G44" s="52"/>
      <c r="H44" s="52"/>
      <c r="I44" s="52"/>
      <c r="J44" s="52"/>
      <c r="K44" s="61"/>
      <c r="L44" s="50"/>
      <c r="M44" s="61"/>
      <c r="N44" s="65"/>
      <c r="O44" s="50"/>
      <c r="P44" s="66"/>
      <c r="Q44" s="59">
        <f t="shared" si="0"/>
        <v>0</v>
      </c>
    </row>
    <row r="45" spans="1:17" ht="12.75">
      <c r="A45" s="64"/>
      <c r="B45" s="50"/>
      <c r="C45" s="51"/>
      <c r="D45" s="53"/>
      <c r="E45" s="52"/>
      <c r="F45" s="53"/>
      <c r="G45" s="52"/>
      <c r="H45" s="52"/>
      <c r="I45" s="52"/>
      <c r="J45" s="52"/>
      <c r="K45" s="61"/>
      <c r="L45" s="50"/>
      <c r="M45" s="61"/>
      <c r="N45" s="65"/>
      <c r="O45" s="50"/>
      <c r="P45" s="66"/>
      <c r="Q45" s="59">
        <f t="shared" si="0"/>
        <v>0</v>
      </c>
    </row>
    <row r="46" spans="1:17" ht="12.75">
      <c r="A46" s="67"/>
      <c r="B46" s="68"/>
      <c r="C46" s="69"/>
      <c r="D46" s="69"/>
      <c r="E46" s="70"/>
      <c r="F46" s="69"/>
      <c r="G46" s="70"/>
      <c r="H46" s="70"/>
      <c r="I46" s="70"/>
      <c r="J46" s="70"/>
      <c r="K46" s="68"/>
      <c r="L46" s="71"/>
      <c r="M46" s="68"/>
      <c r="N46" s="68"/>
      <c r="O46" s="72"/>
      <c r="Q46" s="59">
        <f t="shared" si="0"/>
        <v>0</v>
      </c>
    </row>
    <row r="47" spans="1:17" ht="12.75">
      <c r="A47" s="73"/>
      <c r="B47" s="11"/>
      <c r="C47" s="11"/>
      <c r="D47" s="11"/>
      <c r="E47" s="10"/>
      <c r="F47" s="74"/>
      <c r="G47" s="74"/>
      <c r="H47" s="10"/>
      <c r="I47" s="10"/>
      <c r="J47" s="10"/>
      <c r="K47" s="10"/>
      <c r="L47" s="10"/>
      <c r="M47" s="10"/>
      <c r="N47" s="10"/>
      <c r="O47" s="12"/>
      <c r="P47" s="12"/>
      <c r="Q47" s="10"/>
    </row>
    <row r="48" spans="1:17" ht="12.75">
      <c r="A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0"/>
    </row>
    <row r="49" spans="1:17" ht="12.75">
      <c r="A49" s="12"/>
      <c r="D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0"/>
    </row>
    <row r="50" spans="1:14" ht="12.75">
      <c r="A50" s="12"/>
      <c r="B50" s="10"/>
      <c r="C50" s="10"/>
      <c r="D50" s="10"/>
      <c r="E50" s="12"/>
      <c r="F50" s="12"/>
      <c r="G50" s="12"/>
      <c r="H50" s="12"/>
      <c r="I50" s="12"/>
      <c r="J50" s="10"/>
      <c r="K50" s="12"/>
      <c r="L50" s="12"/>
      <c r="M50" s="12"/>
      <c r="N50" s="12"/>
    </row>
    <row r="51" spans="1:14" ht="12.75">
      <c r="A51" s="12"/>
      <c r="B51" s="10"/>
      <c r="C51" s="10"/>
      <c r="D51" s="11"/>
      <c r="E51" s="12"/>
      <c r="F51" s="12"/>
      <c r="G51" s="12"/>
      <c r="H51" s="10"/>
      <c r="I51" s="10"/>
      <c r="J51" s="12"/>
      <c r="K51" s="12"/>
      <c r="M51" s="12"/>
      <c r="N51" s="12"/>
    </row>
    <row r="52" spans="1:16" ht="12.75">
      <c r="A52" s="12"/>
      <c r="B52" s="10"/>
      <c r="C52" s="10"/>
      <c r="D52" s="11"/>
      <c r="E52" s="12"/>
      <c r="F52" s="12"/>
      <c r="G52" s="12"/>
      <c r="H52" s="10"/>
      <c r="I52" s="10"/>
      <c r="J52" s="12"/>
      <c r="K52" s="12"/>
      <c r="L52" s="12"/>
      <c r="M52" s="12"/>
      <c r="N52" s="12"/>
      <c r="O52" s="12"/>
      <c r="P52" s="11"/>
    </row>
    <row r="53" spans="1:16" ht="12.75">
      <c r="A53" s="12"/>
      <c r="B53" s="10"/>
      <c r="C53" s="10"/>
      <c r="D53" s="11"/>
      <c r="E53" s="12"/>
      <c r="F53" s="12"/>
      <c r="G53" s="12"/>
      <c r="H53" s="10"/>
      <c r="I53" s="10"/>
      <c r="J53" s="12"/>
      <c r="K53" s="12"/>
      <c r="L53" s="12"/>
      <c r="M53" s="12"/>
      <c r="N53" s="12"/>
      <c r="O53" s="12"/>
      <c r="P53" s="11"/>
    </row>
    <row r="54" spans="1:16" ht="12.75">
      <c r="A54" s="12"/>
      <c r="B54" s="10"/>
      <c r="C54" s="10"/>
      <c r="D54" s="11"/>
      <c r="E54" s="12"/>
      <c r="F54" s="12"/>
      <c r="G54" s="12"/>
      <c r="H54" s="10"/>
      <c r="I54" s="10"/>
      <c r="J54" s="12"/>
      <c r="K54" s="12"/>
      <c r="L54" s="12"/>
      <c r="M54" s="12"/>
      <c r="N54" s="12"/>
      <c r="O54" s="12"/>
      <c r="P54" s="11"/>
    </row>
    <row r="55" spans="1:16" ht="12.75">
      <c r="A55" s="12"/>
      <c r="B55" s="10"/>
      <c r="C55" s="10"/>
      <c r="D55" s="11"/>
      <c r="E55" s="12"/>
      <c r="F55" s="12"/>
      <c r="G55" s="12"/>
      <c r="H55" s="10"/>
      <c r="I55" s="10"/>
      <c r="J55" s="12"/>
      <c r="K55" s="12"/>
      <c r="L55" s="12"/>
      <c r="M55" s="12"/>
      <c r="N55" s="12"/>
      <c r="O55" s="12"/>
      <c r="P55" s="11"/>
    </row>
    <row r="56" spans="1:16" ht="12.75">
      <c r="A56" s="12"/>
      <c r="B56" s="10"/>
      <c r="C56" s="10"/>
      <c r="D56" s="11"/>
      <c r="E56" s="12"/>
      <c r="F56" s="12"/>
      <c r="G56" s="12"/>
      <c r="H56" s="31"/>
      <c r="I56" s="31"/>
      <c r="J56" s="12"/>
      <c r="K56" s="12"/>
      <c r="L56" s="12"/>
      <c r="M56" s="12"/>
      <c r="N56" s="12"/>
      <c r="O56" s="12"/>
      <c r="P56" s="11"/>
    </row>
    <row r="57" spans="1:16" ht="12.75">
      <c r="A57" s="12"/>
      <c r="B57" s="10"/>
      <c r="C57" s="10"/>
      <c r="D57" s="11"/>
      <c r="E57" s="12"/>
      <c r="F57" s="12"/>
      <c r="G57" s="12"/>
      <c r="H57" s="10"/>
      <c r="I57" s="10"/>
      <c r="J57" s="12"/>
      <c r="K57" s="12"/>
      <c r="L57" s="12"/>
      <c r="M57" s="12"/>
      <c r="N57" s="12"/>
      <c r="O57" s="12"/>
      <c r="P57" s="11"/>
    </row>
  </sheetData>
  <sheetProtection password="CAF9" sheet="1" objects="1" scenarios="1"/>
  <printOptions horizontalCentered="1"/>
  <pageMargins left="0" right="0" top="0.6" bottom="0.5" header="0.25" footer="0.25"/>
  <pageSetup horizontalDpi="300" verticalDpi="300" orientation="landscape" r:id="rId1"/>
  <headerFooter alignWithMargins="0">
    <oddHeader>&amp;CNo Increase in Monthly Reserve Contribution
Zero Safety Level</oddHead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13"/>
  </sheetPr>
  <dimension ref="A1:Q57"/>
  <sheetViews>
    <sheetView workbookViewId="0" topLeftCell="A1">
      <pane xSplit="1" ySplit="12" topLeftCell="B13" activePane="bottomRight" state="frozen"/>
      <selection pane="topLeft" activeCell="E48" sqref="E48"/>
      <selection pane="topRight" activeCell="E48" sqref="E48"/>
      <selection pane="bottomLeft" activeCell="E48" sqref="E48"/>
      <selection pane="bottomRight" activeCell="E48" sqref="E48"/>
    </sheetView>
  </sheetViews>
  <sheetFormatPr defaultColWidth="9.140625" defaultRowHeight="12.75"/>
  <cols>
    <col min="3" max="3" width="10.7109375" style="0" customWidth="1"/>
    <col min="4" max="4" width="0" style="2" hidden="1" customWidth="1"/>
    <col min="5" max="5" width="10.57421875" style="0" customWidth="1"/>
    <col min="6" max="6" width="11.140625" style="0" bestFit="1" customWidth="1"/>
    <col min="7" max="7" width="10.421875" style="0" bestFit="1" customWidth="1"/>
    <col min="8" max="8" width="9.8515625" style="0" bestFit="1" customWidth="1"/>
    <col min="9" max="9" width="10.421875" style="0" bestFit="1" customWidth="1"/>
    <col min="10" max="10" width="9.8515625" style="0" bestFit="1" customWidth="1"/>
    <col min="14" max="15" width="0" style="0" hidden="1" customWidth="1"/>
    <col min="16" max="16" width="5.57421875" style="0" customWidth="1"/>
    <col min="17" max="17" width="8.28125" style="0" customWidth="1"/>
    <col min="18" max="18" width="4.28125" style="0" customWidth="1"/>
  </cols>
  <sheetData>
    <row r="1" spans="2:3" ht="12.75">
      <c r="B1" s="1" t="s">
        <v>0</v>
      </c>
      <c r="C1" s="1"/>
    </row>
    <row r="2" spans="2:3" ht="12.75">
      <c r="B2" s="1" t="s">
        <v>1</v>
      </c>
      <c r="C2" s="1"/>
    </row>
    <row r="3" spans="2:16" ht="12.75">
      <c r="B3" s="1" t="s">
        <v>2</v>
      </c>
      <c r="C3" s="1"/>
      <c r="D3" s="3"/>
      <c r="E3" s="1"/>
      <c r="F3" s="1"/>
      <c r="G3" s="1"/>
      <c r="H3" s="1"/>
      <c r="I3" s="1"/>
      <c r="J3" s="1"/>
      <c r="K3" s="3"/>
      <c r="L3" s="4"/>
      <c r="M3" s="3"/>
      <c r="N3" s="5"/>
      <c r="O3" s="6"/>
      <c r="P3" s="7"/>
    </row>
    <row r="4" spans="2:16" ht="12.75">
      <c r="B4" s="1" t="s">
        <v>3</v>
      </c>
      <c r="C4" s="1"/>
      <c r="D4" s="3"/>
      <c r="E4" s="1"/>
      <c r="F4" s="1"/>
      <c r="G4" s="8" t="s">
        <v>4</v>
      </c>
      <c r="H4" s="9"/>
      <c r="I4" s="10"/>
      <c r="J4" s="8" t="s">
        <v>5</v>
      </c>
      <c r="K4" s="9"/>
      <c r="L4" s="10"/>
      <c r="M4" s="11"/>
      <c r="N4" s="12"/>
      <c r="O4" s="10"/>
      <c r="P4" s="10"/>
    </row>
    <row r="5" spans="2:17" ht="12.75">
      <c r="B5" s="13" t="s">
        <v>6</v>
      </c>
      <c r="C5" s="10"/>
      <c r="D5" s="14"/>
      <c r="E5" s="12"/>
      <c r="F5" s="10"/>
      <c r="G5" s="15">
        <v>291582.18</v>
      </c>
      <c r="H5" s="16"/>
      <c r="I5" s="10"/>
      <c r="J5" s="17">
        <v>50000</v>
      </c>
      <c r="K5" s="16"/>
      <c r="L5" s="10"/>
      <c r="M5" s="11"/>
      <c r="N5" s="12"/>
      <c r="O5" s="10"/>
      <c r="P5" s="10"/>
      <c r="Q5" s="10"/>
    </row>
    <row r="6" spans="1:17" ht="12.75">
      <c r="A6" s="18"/>
      <c r="B6" s="19"/>
      <c r="C6" s="19"/>
      <c r="D6" s="20"/>
      <c r="E6" s="18"/>
      <c r="F6" s="19"/>
      <c r="G6" s="19"/>
      <c r="H6" s="19"/>
      <c r="I6" s="19"/>
      <c r="J6" s="19"/>
      <c r="K6" s="19"/>
      <c r="L6" s="18"/>
      <c r="M6" s="19"/>
      <c r="N6" s="18"/>
      <c r="O6" s="18"/>
      <c r="P6" s="18"/>
      <c r="Q6" s="21"/>
    </row>
    <row r="7" spans="1:15" ht="12.75">
      <c r="A7" s="18"/>
      <c r="B7" s="22" t="s">
        <v>7</v>
      </c>
      <c r="C7" s="23" t="s">
        <v>8</v>
      </c>
      <c r="D7" s="23" t="s">
        <v>9</v>
      </c>
      <c r="E7" s="22" t="s">
        <v>10</v>
      </c>
      <c r="F7" s="24" t="s">
        <v>11</v>
      </c>
      <c r="G7" s="22" t="s">
        <v>12</v>
      </c>
      <c r="H7" s="22" t="s">
        <v>13</v>
      </c>
      <c r="I7" s="22" t="s">
        <v>14</v>
      </c>
      <c r="J7" s="22" t="s">
        <v>15</v>
      </c>
      <c r="K7" s="24" t="s">
        <v>16</v>
      </c>
      <c r="L7" s="25" t="s">
        <v>16</v>
      </c>
      <c r="M7" s="24" t="s">
        <v>16</v>
      </c>
      <c r="N7" s="26" t="s">
        <v>16</v>
      </c>
      <c r="O7" s="26" t="s">
        <v>17</v>
      </c>
    </row>
    <row r="8" spans="1:15" ht="12.75">
      <c r="A8" s="27"/>
      <c r="B8" s="22" t="s">
        <v>18</v>
      </c>
      <c r="C8" s="28" t="s">
        <v>19</v>
      </c>
      <c r="D8" s="28" t="s">
        <v>20</v>
      </c>
      <c r="E8" s="29" t="s">
        <v>21</v>
      </c>
      <c r="F8" s="30" t="s">
        <v>12</v>
      </c>
      <c r="G8" s="29" t="s">
        <v>22</v>
      </c>
      <c r="H8" s="29" t="s">
        <v>23</v>
      </c>
      <c r="I8" s="29" t="s">
        <v>24</v>
      </c>
      <c r="J8" s="29" t="s">
        <v>25</v>
      </c>
      <c r="K8" s="30" t="s">
        <v>26</v>
      </c>
      <c r="L8" s="31" t="s">
        <v>27</v>
      </c>
      <c r="M8" s="30" t="s">
        <v>28</v>
      </c>
      <c r="N8" s="32" t="s">
        <v>26</v>
      </c>
      <c r="O8" s="32" t="s">
        <v>27</v>
      </c>
    </row>
    <row r="9" spans="1:15" ht="12.75">
      <c r="A9" s="18"/>
      <c r="B9" s="22" t="s">
        <v>29</v>
      </c>
      <c r="C9" s="28" t="s">
        <v>30</v>
      </c>
      <c r="D9" s="28" t="s">
        <v>31</v>
      </c>
      <c r="E9" s="29"/>
      <c r="F9" s="30" t="s">
        <v>32</v>
      </c>
      <c r="G9" s="29" t="s">
        <v>33</v>
      </c>
      <c r="H9" s="29"/>
      <c r="I9" s="33" t="s">
        <v>34</v>
      </c>
      <c r="J9" s="29"/>
      <c r="K9" s="30"/>
      <c r="L9" s="31" t="s">
        <v>35</v>
      </c>
      <c r="M9" s="30" t="s">
        <v>36</v>
      </c>
      <c r="N9" s="34" t="s">
        <v>37</v>
      </c>
      <c r="O9" s="32" t="s">
        <v>35</v>
      </c>
    </row>
    <row r="10" spans="1:15" ht="12.75">
      <c r="A10" s="18"/>
      <c r="B10" s="29"/>
      <c r="C10" s="28" t="s">
        <v>38</v>
      </c>
      <c r="D10" s="28"/>
      <c r="E10" s="29"/>
      <c r="F10" s="30"/>
      <c r="G10" s="29" t="s">
        <v>14</v>
      </c>
      <c r="H10" s="29"/>
      <c r="I10" s="18"/>
      <c r="J10" s="29"/>
      <c r="K10" s="30"/>
      <c r="L10" s="31"/>
      <c r="M10" s="30"/>
      <c r="N10" s="34"/>
      <c r="O10" s="32"/>
    </row>
    <row r="11" spans="1:15" ht="12.75">
      <c r="A11" s="18"/>
      <c r="B11" s="35"/>
      <c r="C11" s="36"/>
      <c r="D11" s="37"/>
      <c r="E11" s="35"/>
      <c r="F11" s="38"/>
      <c r="G11" s="39"/>
      <c r="H11" s="35"/>
      <c r="I11" s="36"/>
      <c r="J11" s="35"/>
      <c r="K11" s="38"/>
      <c r="L11" s="40"/>
      <c r="M11" s="38"/>
      <c r="N11" s="41"/>
      <c r="O11" s="41"/>
    </row>
    <row r="12" spans="1:15" ht="12.75">
      <c r="A12" s="7" t="s">
        <v>39</v>
      </c>
      <c r="B12" s="42"/>
      <c r="C12" s="43">
        <v>0.03</v>
      </c>
      <c r="D12" s="44"/>
      <c r="E12" s="42"/>
      <c r="F12" s="42"/>
      <c r="G12" s="42"/>
      <c r="H12" s="45">
        <v>0.015</v>
      </c>
      <c r="I12" s="46"/>
      <c r="J12" s="42"/>
      <c r="K12" s="47"/>
      <c r="L12" s="47"/>
      <c r="M12" s="47"/>
      <c r="N12" s="48"/>
      <c r="O12" s="42"/>
    </row>
    <row r="13" spans="1:17" ht="12.75">
      <c r="A13" s="49">
        <v>38230</v>
      </c>
      <c r="B13" s="50">
        <v>195050</v>
      </c>
      <c r="C13" s="82">
        <v>1</v>
      </c>
      <c r="D13" s="50">
        <f aca="true" t="shared" si="0" ref="D13:D42">(B13*C13)-B13</f>
        <v>0</v>
      </c>
      <c r="E13" s="52">
        <f aca="true" t="shared" si="1" ref="E13:E42">(B13+D13)</f>
        <v>195050</v>
      </c>
      <c r="F13" s="53">
        <f aca="true" t="shared" si="2" ref="F13:F42">(M13*60*12)</f>
        <v>58572</v>
      </c>
      <c r="G13" s="52">
        <f>$G$5-E13+F13</f>
        <v>155104.18</v>
      </c>
      <c r="H13" s="52">
        <f aca="true" t="shared" si="3" ref="H13:H42">(G13*($H$12))</f>
        <v>2326.5627</v>
      </c>
      <c r="I13" s="51">
        <f aca="true" t="shared" si="4" ref="I13:I42">(G13+H13)</f>
        <v>157430.7427</v>
      </c>
      <c r="J13" s="54">
        <f aca="true" t="shared" si="5" ref="J13:J42">-MIN(I13-J$5,0)</f>
        <v>0</v>
      </c>
      <c r="K13" s="55"/>
      <c r="L13" s="56">
        <f aca="true" t="shared" si="6" ref="L13:L42">245+N13</f>
        <v>245</v>
      </c>
      <c r="M13" s="57">
        <v>81.35</v>
      </c>
      <c r="N13" s="50">
        <v>0</v>
      </c>
      <c r="O13" s="50">
        <f aca="true" t="shared" si="7" ref="O13:O42">L13*12</f>
        <v>2940</v>
      </c>
      <c r="P13" s="58" t="s">
        <v>40</v>
      </c>
      <c r="Q13" s="75">
        <f aca="true" t="shared" si="8" ref="Q13:Q43">-E13</f>
        <v>-195050</v>
      </c>
    </row>
    <row r="14" spans="1:17" ht="12.75">
      <c r="A14" s="49">
        <v>38595</v>
      </c>
      <c r="B14" s="50">
        <v>50975</v>
      </c>
      <c r="C14" s="82">
        <f aca="true" t="shared" si="9" ref="C14:C42">C13+(C13*$C$12)</f>
        <v>1.03</v>
      </c>
      <c r="D14" s="50">
        <f t="shared" si="0"/>
        <v>1529.25</v>
      </c>
      <c r="E14" s="52">
        <f t="shared" si="1"/>
        <v>52504.25</v>
      </c>
      <c r="F14" s="53">
        <f t="shared" si="2"/>
        <v>73332</v>
      </c>
      <c r="G14" s="52">
        <f aca="true" t="shared" si="10" ref="G14:G42">I13+J13-E14+F14</f>
        <v>178258.4927</v>
      </c>
      <c r="H14" s="52">
        <f t="shared" si="3"/>
        <v>2673.8773905</v>
      </c>
      <c r="I14" s="51">
        <f t="shared" si="4"/>
        <v>180932.37009050002</v>
      </c>
      <c r="J14" s="54">
        <f t="shared" si="5"/>
        <v>0</v>
      </c>
      <c r="K14" s="60">
        <v>20.5</v>
      </c>
      <c r="L14" s="50">
        <f t="shared" si="6"/>
        <v>265.5</v>
      </c>
      <c r="M14" s="61">
        <f aca="true" t="shared" si="11" ref="M14:M42">$M$13+N14</f>
        <v>101.85</v>
      </c>
      <c r="N14" s="62">
        <f aca="true" t="shared" si="12" ref="N14:N42">N13+K14</f>
        <v>20.5</v>
      </c>
      <c r="O14" s="50">
        <f t="shared" si="7"/>
        <v>3186</v>
      </c>
      <c r="P14" s="58"/>
      <c r="Q14" s="75">
        <f t="shared" si="8"/>
        <v>-52504.25</v>
      </c>
    </row>
    <row r="15" spans="1:17" ht="12.75">
      <c r="A15" s="49">
        <v>38960</v>
      </c>
      <c r="B15" s="50">
        <v>13160</v>
      </c>
      <c r="C15" s="82">
        <f t="shared" si="9"/>
        <v>1.0609</v>
      </c>
      <c r="D15" s="50">
        <f t="shared" si="0"/>
        <v>801.4439999999995</v>
      </c>
      <c r="E15" s="52">
        <f t="shared" si="1"/>
        <v>13961.444</v>
      </c>
      <c r="F15" s="53">
        <f t="shared" si="2"/>
        <v>88092</v>
      </c>
      <c r="G15" s="52">
        <f t="shared" si="10"/>
        <v>255062.92609050003</v>
      </c>
      <c r="H15" s="52">
        <f t="shared" si="3"/>
        <v>3825.9438913575004</v>
      </c>
      <c r="I15" s="51">
        <f t="shared" si="4"/>
        <v>258888.86998185754</v>
      </c>
      <c r="J15" s="54">
        <f t="shared" si="5"/>
        <v>0</v>
      </c>
      <c r="K15" s="60">
        <v>20.5</v>
      </c>
      <c r="L15" s="50">
        <f t="shared" si="6"/>
        <v>286</v>
      </c>
      <c r="M15" s="61">
        <f t="shared" si="11"/>
        <v>122.35</v>
      </c>
      <c r="N15" s="62">
        <f t="shared" si="12"/>
        <v>41</v>
      </c>
      <c r="O15" s="50">
        <f t="shared" si="7"/>
        <v>3432</v>
      </c>
      <c r="P15" s="58"/>
      <c r="Q15" s="75">
        <f t="shared" si="8"/>
        <v>-13961.444</v>
      </c>
    </row>
    <row r="16" spans="1:17" ht="12.75">
      <c r="A16" s="49">
        <v>39325</v>
      </c>
      <c r="B16" s="50">
        <v>13739</v>
      </c>
      <c r="C16" s="82">
        <f t="shared" si="9"/>
        <v>1.092727</v>
      </c>
      <c r="D16" s="50">
        <f t="shared" si="0"/>
        <v>1273.9762530000007</v>
      </c>
      <c r="E16" s="52">
        <f t="shared" si="1"/>
        <v>15012.976253</v>
      </c>
      <c r="F16" s="53">
        <f t="shared" si="2"/>
        <v>102852</v>
      </c>
      <c r="G16" s="52">
        <f t="shared" si="10"/>
        <v>346727.8937288575</v>
      </c>
      <c r="H16" s="52">
        <f t="shared" si="3"/>
        <v>5200.918405932863</v>
      </c>
      <c r="I16" s="51">
        <f t="shared" si="4"/>
        <v>351928.81213479035</v>
      </c>
      <c r="J16" s="54">
        <f t="shared" si="5"/>
        <v>0</v>
      </c>
      <c r="K16" s="60">
        <v>20.5</v>
      </c>
      <c r="L16" s="50">
        <f t="shared" si="6"/>
        <v>306.5</v>
      </c>
      <c r="M16" s="61">
        <f t="shared" si="11"/>
        <v>142.85</v>
      </c>
      <c r="N16" s="62">
        <f t="shared" si="12"/>
        <v>61.5</v>
      </c>
      <c r="O16" s="50">
        <f t="shared" si="7"/>
        <v>3678</v>
      </c>
      <c r="P16" s="58"/>
      <c r="Q16" s="75">
        <f t="shared" si="8"/>
        <v>-15012.976253</v>
      </c>
    </row>
    <row r="17" spans="1:17" ht="12.75">
      <c r="A17" s="49">
        <v>39691</v>
      </c>
      <c r="B17" s="50">
        <v>371350</v>
      </c>
      <c r="C17" s="82">
        <f t="shared" si="9"/>
        <v>1.12550881</v>
      </c>
      <c r="D17" s="50">
        <f t="shared" si="0"/>
        <v>46607.696593499975</v>
      </c>
      <c r="E17" s="52">
        <f t="shared" si="1"/>
        <v>417957.6965935</v>
      </c>
      <c r="F17" s="53">
        <f t="shared" si="2"/>
        <v>117612</v>
      </c>
      <c r="G17" s="52">
        <f t="shared" si="10"/>
        <v>51583.115541290375</v>
      </c>
      <c r="H17" s="52">
        <f t="shared" si="3"/>
        <v>773.7467331193556</v>
      </c>
      <c r="I17" s="51">
        <f t="shared" si="4"/>
        <v>52356.86227440973</v>
      </c>
      <c r="J17" s="54">
        <f t="shared" si="5"/>
        <v>0</v>
      </c>
      <c r="K17" s="60">
        <v>20.5</v>
      </c>
      <c r="L17" s="50">
        <f t="shared" si="6"/>
        <v>327</v>
      </c>
      <c r="M17" s="61">
        <f t="shared" si="11"/>
        <v>163.35</v>
      </c>
      <c r="N17" s="62">
        <f t="shared" si="12"/>
        <v>82</v>
      </c>
      <c r="O17" s="50">
        <f t="shared" si="7"/>
        <v>3924</v>
      </c>
      <c r="P17" s="76" t="s">
        <v>41</v>
      </c>
      <c r="Q17" s="75">
        <f t="shared" si="8"/>
        <v>-417957.6965935</v>
      </c>
    </row>
    <row r="18" spans="1:17" ht="12.75">
      <c r="A18" s="49">
        <v>40056</v>
      </c>
      <c r="B18" s="50">
        <v>26557</v>
      </c>
      <c r="C18" s="82">
        <f t="shared" si="9"/>
        <v>1.1592740742999998</v>
      </c>
      <c r="D18" s="50">
        <f t="shared" si="0"/>
        <v>4229.841591185097</v>
      </c>
      <c r="E18" s="52">
        <f t="shared" si="1"/>
        <v>30786.841591185097</v>
      </c>
      <c r="F18" s="53">
        <f t="shared" si="2"/>
        <v>96012</v>
      </c>
      <c r="G18" s="52">
        <f t="shared" si="10"/>
        <v>117582.02068322463</v>
      </c>
      <c r="H18" s="52">
        <f t="shared" si="3"/>
        <v>1763.7303102483695</v>
      </c>
      <c r="I18" s="51">
        <f t="shared" si="4"/>
        <v>119345.750993473</v>
      </c>
      <c r="J18" s="54">
        <f t="shared" si="5"/>
        <v>0</v>
      </c>
      <c r="K18" s="60">
        <v>-30</v>
      </c>
      <c r="L18" s="50">
        <f t="shared" si="6"/>
        <v>297</v>
      </c>
      <c r="M18" s="61">
        <f t="shared" si="11"/>
        <v>133.35</v>
      </c>
      <c r="N18" s="62">
        <f t="shared" si="12"/>
        <v>52</v>
      </c>
      <c r="O18" s="50">
        <f t="shared" si="7"/>
        <v>3564</v>
      </c>
      <c r="P18" s="63"/>
      <c r="Q18" s="75">
        <f t="shared" si="8"/>
        <v>-30786.841591185097</v>
      </c>
    </row>
    <row r="19" spans="1:17" ht="12.75">
      <c r="A19" s="49">
        <v>40421</v>
      </c>
      <c r="B19" s="50">
        <v>21655</v>
      </c>
      <c r="C19" s="82">
        <f t="shared" si="9"/>
        <v>1.194052296529</v>
      </c>
      <c r="D19" s="50">
        <f t="shared" si="0"/>
        <v>4202.202481335495</v>
      </c>
      <c r="E19" s="52">
        <f t="shared" si="1"/>
        <v>25857.202481335495</v>
      </c>
      <c r="F19" s="53">
        <f t="shared" si="2"/>
        <v>96732</v>
      </c>
      <c r="G19" s="52">
        <f t="shared" si="10"/>
        <v>190220.5485121375</v>
      </c>
      <c r="H19" s="52">
        <f t="shared" si="3"/>
        <v>2853.3082276820624</v>
      </c>
      <c r="I19" s="51">
        <f t="shared" si="4"/>
        <v>193073.85673981954</v>
      </c>
      <c r="J19" s="54">
        <f t="shared" si="5"/>
        <v>0</v>
      </c>
      <c r="K19" s="60">
        <v>1</v>
      </c>
      <c r="L19" s="50">
        <f t="shared" si="6"/>
        <v>298</v>
      </c>
      <c r="M19" s="61">
        <f t="shared" si="11"/>
        <v>134.35</v>
      </c>
      <c r="N19" s="62">
        <f t="shared" si="12"/>
        <v>53</v>
      </c>
      <c r="O19" s="50">
        <f t="shared" si="7"/>
        <v>3576</v>
      </c>
      <c r="P19" s="58"/>
      <c r="Q19" s="75">
        <f t="shared" si="8"/>
        <v>-25857.202481335495</v>
      </c>
    </row>
    <row r="20" spans="1:17" ht="12.75">
      <c r="A20" s="49">
        <v>40786</v>
      </c>
      <c r="B20" s="50">
        <v>12016</v>
      </c>
      <c r="C20" s="82">
        <f t="shared" si="9"/>
        <v>1.22987386542487</v>
      </c>
      <c r="D20" s="50">
        <f t="shared" si="0"/>
        <v>2762.164366945237</v>
      </c>
      <c r="E20" s="52">
        <f t="shared" si="1"/>
        <v>14778.164366945237</v>
      </c>
      <c r="F20" s="53">
        <f t="shared" si="2"/>
        <v>97452</v>
      </c>
      <c r="G20" s="52">
        <f t="shared" si="10"/>
        <v>275747.6923728743</v>
      </c>
      <c r="H20" s="52">
        <f t="shared" si="3"/>
        <v>4136.215385593115</v>
      </c>
      <c r="I20" s="51">
        <f t="shared" si="4"/>
        <v>279883.9077584674</v>
      </c>
      <c r="J20" s="54">
        <f t="shared" si="5"/>
        <v>0</v>
      </c>
      <c r="K20" s="60">
        <f aca="true" t="shared" si="13" ref="K20:K42">+K19</f>
        <v>1</v>
      </c>
      <c r="L20" s="50">
        <f t="shared" si="6"/>
        <v>299</v>
      </c>
      <c r="M20" s="61">
        <f t="shared" si="11"/>
        <v>135.35</v>
      </c>
      <c r="N20" s="62">
        <f t="shared" si="12"/>
        <v>54</v>
      </c>
      <c r="O20" s="50">
        <f t="shared" si="7"/>
        <v>3588</v>
      </c>
      <c r="P20" s="63"/>
      <c r="Q20" s="75">
        <f t="shared" si="8"/>
        <v>-14778.164366945237</v>
      </c>
    </row>
    <row r="21" spans="1:17" ht="12.75">
      <c r="A21" s="49">
        <v>41152</v>
      </c>
      <c r="B21" s="50">
        <v>163239</v>
      </c>
      <c r="C21" s="82">
        <f t="shared" si="9"/>
        <v>1.2667700813876162</v>
      </c>
      <c r="D21" s="50">
        <f t="shared" si="0"/>
        <v>43547.28131563307</v>
      </c>
      <c r="E21" s="52">
        <f t="shared" si="1"/>
        <v>206786.28131563307</v>
      </c>
      <c r="F21" s="53">
        <f t="shared" si="2"/>
        <v>98172</v>
      </c>
      <c r="G21" s="52">
        <f t="shared" si="10"/>
        <v>171269.62644283436</v>
      </c>
      <c r="H21" s="52">
        <f t="shared" si="3"/>
        <v>2569.044396642515</v>
      </c>
      <c r="I21" s="51">
        <f t="shared" si="4"/>
        <v>173838.67083947686</v>
      </c>
      <c r="J21" s="54">
        <f t="shared" si="5"/>
        <v>0</v>
      </c>
      <c r="K21" s="60">
        <f t="shared" si="13"/>
        <v>1</v>
      </c>
      <c r="L21" s="50">
        <f t="shared" si="6"/>
        <v>300</v>
      </c>
      <c r="M21" s="61">
        <f t="shared" si="11"/>
        <v>136.35</v>
      </c>
      <c r="N21" s="62">
        <f t="shared" si="12"/>
        <v>55</v>
      </c>
      <c r="O21" s="50">
        <f t="shared" si="7"/>
        <v>3600</v>
      </c>
      <c r="P21" s="58" t="s">
        <v>40</v>
      </c>
      <c r="Q21" s="75">
        <f t="shared" si="8"/>
        <v>-206786.28131563307</v>
      </c>
    </row>
    <row r="22" spans="1:17" ht="12.75">
      <c r="A22" s="49">
        <v>41517</v>
      </c>
      <c r="B22" s="50">
        <v>41360</v>
      </c>
      <c r="C22" s="82">
        <f t="shared" si="9"/>
        <v>1.3047731838292447</v>
      </c>
      <c r="D22" s="50">
        <f t="shared" si="0"/>
        <v>12605.418883177561</v>
      </c>
      <c r="E22" s="52">
        <f t="shared" si="1"/>
        <v>53965.41888317756</v>
      </c>
      <c r="F22" s="53">
        <f t="shared" si="2"/>
        <v>98892</v>
      </c>
      <c r="G22" s="52">
        <f t="shared" si="10"/>
        <v>218765.2519562993</v>
      </c>
      <c r="H22" s="52">
        <f t="shared" si="3"/>
        <v>3281.4787793444893</v>
      </c>
      <c r="I22" s="51">
        <f t="shared" si="4"/>
        <v>222046.7307356438</v>
      </c>
      <c r="J22" s="54">
        <f t="shared" si="5"/>
        <v>0</v>
      </c>
      <c r="K22" s="60">
        <f t="shared" si="13"/>
        <v>1</v>
      </c>
      <c r="L22" s="50">
        <f t="shared" si="6"/>
        <v>301</v>
      </c>
      <c r="M22" s="61">
        <f t="shared" si="11"/>
        <v>137.35</v>
      </c>
      <c r="N22" s="62">
        <f t="shared" si="12"/>
        <v>56</v>
      </c>
      <c r="O22" s="50">
        <f t="shared" si="7"/>
        <v>3612</v>
      </c>
      <c r="P22" s="58"/>
      <c r="Q22" s="75">
        <f t="shared" si="8"/>
        <v>-53965.41888317756</v>
      </c>
    </row>
    <row r="23" spans="1:17" ht="12.75">
      <c r="A23" s="49">
        <v>41882</v>
      </c>
      <c r="B23" s="50">
        <v>30257</v>
      </c>
      <c r="C23" s="82">
        <f t="shared" si="9"/>
        <v>1.343916379344122</v>
      </c>
      <c r="D23" s="50">
        <f t="shared" si="0"/>
        <v>10405.8778898151</v>
      </c>
      <c r="E23" s="52">
        <f t="shared" si="1"/>
        <v>40662.8778898151</v>
      </c>
      <c r="F23" s="53">
        <f t="shared" si="2"/>
        <v>99612</v>
      </c>
      <c r="G23" s="52">
        <f t="shared" si="10"/>
        <v>280995.8528458287</v>
      </c>
      <c r="H23" s="52">
        <f t="shared" si="3"/>
        <v>4214.93779268743</v>
      </c>
      <c r="I23" s="51">
        <f t="shared" si="4"/>
        <v>285210.79063851613</v>
      </c>
      <c r="J23" s="54">
        <f t="shared" si="5"/>
        <v>0</v>
      </c>
      <c r="K23" s="60">
        <f t="shared" si="13"/>
        <v>1</v>
      </c>
      <c r="L23" s="50">
        <f t="shared" si="6"/>
        <v>302</v>
      </c>
      <c r="M23" s="61">
        <f t="shared" si="11"/>
        <v>138.35</v>
      </c>
      <c r="N23" s="62">
        <f t="shared" si="12"/>
        <v>57</v>
      </c>
      <c r="O23" s="50">
        <f t="shared" si="7"/>
        <v>3624</v>
      </c>
      <c r="P23" s="58"/>
      <c r="Q23" s="75">
        <f t="shared" si="8"/>
        <v>-40662.8778898151</v>
      </c>
    </row>
    <row r="24" spans="1:17" ht="12.75">
      <c r="A24" s="49">
        <v>42247</v>
      </c>
      <c r="B24" s="50">
        <v>50991</v>
      </c>
      <c r="C24" s="82">
        <f t="shared" si="9"/>
        <v>1.3842338707244457</v>
      </c>
      <c r="D24" s="50">
        <f t="shared" si="0"/>
        <v>19592.469302110214</v>
      </c>
      <c r="E24" s="52">
        <f t="shared" si="1"/>
        <v>70583.46930211021</v>
      </c>
      <c r="F24" s="53">
        <f t="shared" si="2"/>
        <v>100332</v>
      </c>
      <c r="G24" s="52">
        <f t="shared" si="10"/>
        <v>314959.32133640593</v>
      </c>
      <c r="H24" s="52">
        <f t="shared" si="3"/>
        <v>4724.389820046089</v>
      </c>
      <c r="I24" s="51">
        <f t="shared" si="4"/>
        <v>319683.711156452</v>
      </c>
      <c r="J24" s="54">
        <f t="shared" si="5"/>
        <v>0</v>
      </c>
      <c r="K24" s="60">
        <f t="shared" si="13"/>
        <v>1</v>
      </c>
      <c r="L24" s="50">
        <f t="shared" si="6"/>
        <v>303</v>
      </c>
      <c r="M24" s="61">
        <f t="shared" si="11"/>
        <v>139.35</v>
      </c>
      <c r="N24" s="62">
        <f t="shared" si="12"/>
        <v>58</v>
      </c>
      <c r="O24" s="50">
        <f t="shared" si="7"/>
        <v>3636</v>
      </c>
      <c r="P24" s="58"/>
      <c r="Q24" s="75">
        <f t="shared" si="8"/>
        <v>-70583.46930211021</v>
      </c>
    </row>
    <row r="25" spans="1:17" ht="12.75">
      <c r="A25" s="49">
        <v>42613</v>
      </c>
      <c r="B25" s="50">
        <v>12000</v>
      </c>
      <c r="C25" s="82">
        <f t="shared" si="9"/>
        <v>1.425760886846179</v>
      </c>
      <c r="D25" s="50">
        <f t="shared" si="0"/>
        <v>5109.1306421541485</v>
      </c>
      <c r="E25" s="52">
        <f t="shared" si="1"/>
        <v>17109.13064215415</v>
      </c>
      <c r="F25" s="53">
        <f t="shared" si="2"/>
        <v>101052</v>
      </c>
      <c r="G25" s="52">
        <f t="shared" si="10"/>
        <v>403626.5805142979</v>
      </c>
      <c r="H25" s="52">
        <f t="shared" si="3"/>
        <v>6054.398707714468</v>
      </c>
      <c r="I25" s="51">
        <f t="shared" si="4"/>
        <v>409680.97922201233</v>
      </c>
      <c r="J25" s="54">
        <f t="shared" si="5"/>
        <v>0</v>
      </c>
      <c r="K25" s="60">
        <f t="shared" si="13"/>
        <v>1</v>
      </c>
      <c r="L25" s="50">
        <f t="shared" si="6"/>
        <v>304</v>
      </c>
      <c r="M25" s="61">
        <f t="shared" si="11"/>
        <v>140.35</v>
      </c>
      <c r="N25" s="62">
        <f t="shared" si="12"/>
        <v>59</v>
      </c>
      <c r="O25" s="50">
        <f t="shared" si="7"/>
        <v>3648</v>
      </c>
      <c r="P25" s="58"/>
      <c r="Q25" s="75">
        <f t="shared" si="8"/>
        <v>-17109.13064215415</v>
      </c>
    </row>
    <row r="26" spans="1:17" ht="12.75">
      <c r="A26" s="49">
        <v>42978</v>
      </c>
      <c r="B26" s="50">
        <v>24619</v>
      </c>
      <c r="C26" s="82">
        <f t="shared" si="9"/>
        <v>1.4685337134515644</v>
      </c>
      <c r="D26" s="50">
        <f t="shared" si="0"/>
        <v>11534.831491464065</v>
      </c>
      <c r="E26" s="52">
        <f t="shared" si="1"/>
        <v>36153.831491464065</v>
      </c>
      <c r="F26" s="53">
        <f t="shared" si="2"/>
        <v>101772</v>
      </c>
      <c r="G26" s="52">
        <f t="shared" si="10"/>
        <v>475299.1477305483</v>
      </c>
      <c r="H26" s="52">
        <f t="shared" si="3"/>
        <v>7129.487215958224</v>
      </c>
      <c r="I26" s="51">
        <f t="shared" si="4"/>
        <v>482428.6349465065</v>
      </c>
      <c r="J26" s="54">
        <f t="shared" si="5"/>
        <v>0</v>
      </c>
      <c r="K26" s="60">
        <f t="shared" si="13"/>
        <v>1</v>
      </c>
      <c r="L26" s="50">
        <f t="shared" si="6"/>
        <v>305</v>
      </c>
      <c r="M26" s="61">
        <f t="shared" si="11"/>
        <v>141.35</v>
      </c>
      <c r="N26" s="62">
        <f t="shared" si="12"/>
        <v>60</v>
      </c>
      <c r="O26" s="50">
        <f t="shared" si="7"/>
        <v>3660</v>
      </c>
      <c r="P26" s="58"/>
      <c r="Q26" s="75">
        <f t="shared" si="8"/>
        <v>-36153.831491464065</v>
      </c>
    </row>
    <row r="27" spans="1:17" ht="12.75">
      <c r="A27" s="49">
        <v>43343</v>
      </c>
      <c r="B27" s="50">
        <v>20150</v>
      </c>
      <c r="C27" s="82">
        <f t="shared" si="9"/>
        <v>1.5125897248551112</v>
      </c>
      <c r="D27" s="50">
        <f t="shared" si="0"/>
        <v>10328.682955830493</v>
      </c>
      <c r="E27" s="52">
        <f t="shared" si="1"/>
        <v>30478.682955830493</v>
      </c>
      <c r="F27" s="53">
        <f t="shared" si="2"/>
        <v>102492</v>
      </c>
      <c r="G27" s="52">
        <f t="shared" si="10"/>
        <v>554441.9519906761</v>
      </c>
      <c r="H27" s="52">
        <f t="shared" si="3"/>
        <v>8316.62927986014</v>
      </c>
      <c r="I27" s="51">
        <f t="shared" si="4"/>
        <v>562758.5812705363</v>
      </c>
      <c r="J27" s="54">
        <f t="shared" si="5"/>
        <v>0</v>
      </c>
      <c r="K27" s="60">
        <f t="shared" si="13"/>
        <v>1</v>
      </c>
      <c r="L27" s="50">
        <f t="shared" si="6"/>
        <v>306</v>
      </c>
      <c r="M27" s="61">
        <f t="shared" si="11"/>
        <v>142.35</v>
      </c>
      <c r="N27" s="62">
        <f t="shared" si="12"/>
        <v>61</v>
      </c>
      <c r="O27" s="50">
        <f t="shared" si="7"/>
        <v>3672</v>
      </c>
      <c r="P27" s="63"/>
      <c r="Q27" s="75">
        <f t="shared" si="8"/>
        <v>-30478.682955830493</v>
      </c>
    </row>
    <row r="28" spans="1:17" ht="12.75">
      <c r="A28" s="49">
        <v>43708</v>
      </c>
      <c r="B28" s="50">
        <v>27107</v>
      </c>
      <c r="C28" s="82">
        <f t="shared" si="9"/>
        <v>1.5579674166007647</v>
      </c>
      <c r="D28" s="50">
        <f t="shared" si="0"/>
        <v>15124.822761796924</v>
      </c>
      <c r="E28" s="52">
        <f t="shared" si="1"/>
        <v>42231.822761796924</v>
      </c>
      <c r="F28" s="53">
        <f t="shared" si="2"/>
        <v>103212</v>
      </c>
      <c r="G28" s="52">
        <f t="shared" si="10"/>
        <v>623738.7585087393</v>
      </c>
      <c r="H28" s="52">
        <f t="shared" si="3"/>
        <v>9356.08137763109</v>
      </c>
      <c r="I28" s="51">
        <f t="shared" si="4"/>
        <v>633094.8398863703</v>
      </c>
      <c r="J28" s="54">
        <f t="shared" si="5"/>
        <v>0</v>
      </c>
      <c r="K28" s="60">
        <f t="shared" si="13"/>
        <v>1</v>
      </c>
      <c r="L28" s="50">
        <f t="shared" si="6"/>
        <v>307</v>
      </c>
      <c r="M28" s="61">
        <f t="shared" si="11"/>
        <v>143.35</v>
      </c>
      <c r="N28" s="62">
        <f t="shared" si="12"/>
        <v>62</v>
      </c>
      <c r="O28" s="50">
        <f t="shared" si="7"/>
        <v>3684</v>
      </c>
      <c r="P28" s="58"/>
      <c r="Q28" s="75">
        <f t="shared" si="8"/>
        <v>-42231.822761796924</v>
      </c>
    </row>
    <row r="29" spans="1:17" ht="12.75">
      <c r="A29" s="49">
        <v>44074</v>
      </c>
      <c r="B29" s="50">
        <v>165735</v>
      </c>
      <c r="C29" s="82">
        <f t="shared" si="9"/>
        <v>1.6047064390987875</v>
      </c>
      <c r="D29" s="50">
        <f t="shared" si="0"/>
        <v>100221.02168403752</v>
      </c>
      <c r="E29" s="52">
        <f t="shared" si="1"/>
        <v>265956.0216840375</v>
      </c>
      <c r="F29" s="53">
        <f t="shared" si="2"/>
        <v>103932</v>
      </c>
      <c r="G29" s="52">
        <f t="shared" si="10"/>
        <v>471070.8182023328</v>
      </c>
      <c r="H29" s="52">
        <f t="shared" si="3"/>
        <v>7066.062273034992</v>
      </c>
      <c r="I29" s="51">
        <f t="shared" si="4"/>
        <v>478136.8804753678</v>
      </c>
      <c r="J29" s="54">
        <f t="shared" si="5"/>
        <v>0</v>
      </c>
      <c r="K29" s="60">
        <f t="shared" si="13"/>
        <v>1</v>
      </c>
      <c r="L29" s="50">
        <f t="shared" si="6"/>
        <v>308</v>
      </c>
      <c r="M29" s="61">
        <f t="shared" si="11"/>
        <v>144.35</v>
      </c>
      <c r="N29" s="62">
        <f t="shared" si="12"/>
        <v>63</v>
      </c>
      <c r="O29" s="50">
        <f t="shared" si="7"/>
        <v>3696</v>
      </c>
      <c r="P29" s="58" t="s">
        <v>40</v>
      </c>
      <c r="Q29" s="75">
        <f t="shared" si="8"/>
        <v>-265956.0216840375</v>
      </c>
    </row>
    <row r="30" spans="1:17" ht="12.75">
      <c r="A30" s="49">
        <v>44439</v>
      </c>
      <c r="B30" s="50">
        <v>50050</v>
      </c>
      <c r="C30" s="82">
        <f t="shared" si="9"/>
        <v>1.6528476322717511</v>
      </c>
      <c r="D30" s="50">
        <f t="shared" si="0"/>
        <v>32675.023995201147</v>
      </c>
      <c r="E30" s="52">
        <f t="shared" si="1"/>
        <v>82725.02399520115</v>
      </c>
      <c r="F30" s="53">
        <f t="shared" si="2"/>
        <v>104652</v>
      </c>
      <c r="G30" s="52">
        <f t="shared" si="10"/>
        <v>500063.85648016667</v>
      </c>
      <c r="H30" s="52">
        <f t="shared" si="3"/>
        <v>7500.9578472025</v>
      </c>
      <c r="I30" s="51">
        <f t="shared" si="4"/>
        <v>507564.81432736915</v>
      </c>
      <c r="J30" s="54">
        <f t="shared" si="5"/>
        <v>0</v>
      </c>
      <c r="K30" s="60">
        <f t="shared" si="13"/>
        <v>1</v>
      </c>
      <c r="L30" s="50">
        <f t="shared" si="6"/>
        <v>309</v>
      </c>
      <c r="M30" s="61">
        <f t="shared" si="11"/>
        <v>145.35</v>
      </c>
      <c r="N30" s="62">
        <f t="shared" si="12"/>
        <v>64</v>
      </c>
      <c r="O30" s="50">
        <f t="shared" si="7"/>
        <v>3708</v>
      </c>
      <c r="P30" s="58"/>
      <c r="Q30" s="75">
        <f t="shared" si="8"/>
        <v>-82725.02399520115</v>
      </c>
    </row>
    <row r="31" spans="1:17" ht="12.75">
      <c r="A31" s="49">
        <v>44804</v>
      </c>
      <c r="B31" s="50">
        <v>15539</v>
      </c>
      <c r="C31" s="82">
        <f t="shared" si="9"/>
        <v>1.7024330612399037</v>
      </c>
      <c r="D31" s="50">
        <f t="shared" si="0"/>
        <v>10915.107338606864</v>
      </c>
      <c r="E31" s="52">
        <f t="shared" si="1"/>
        <v>26454.107338606864</v>
      </c>
      <c r="F31" s="53">
        <f t="shared" si="2"/>
        <v>105372</v>
      </c>
      <c r="G31" s="52">
        <f t="shared" si="10"/>
        <v>586482.7069887624</v>
      </c>
      <c r="H31" s="52">
        <f t="shared" si="3"/>
        <v>8797.240604831435</v>
      </c>
      <c r="I31" s="51">
        <f t="shared" si="4"/>
        <v>595279.9475935939</v>
      </c>
      <c r="J31" s="54">
        <f t="shared" si="5"/>
        <v>0</v>
      </c>
      <c r="K31" s="60">
        <f t="shared" si="13"/>
        <v>1</v>
      </c>
      <c r="L31" s="50">
        <f t="shared" si="6"/>
        <v>310</v>
      </c>
      <c r="M31" s="61">
        <f t="shared" si="11"/>
        <v>146.35</v>
      </c>
      <c r="N31" s="62">
        <f t="shared" si="12"/>
        <v>65</v>
      </c>
      <c r="O31" s="50">
        <f t="shared" si="7"/>
        <v>3720</v>
      </c>
      <c r="P31" s="58"/>
      <c r="Q31" s="75">
        <f t="shared" si="8"/>
        <v>-26454.107338606864</v>
      </c>
    </row>
    <row r="32" spans="1:17" ht="12.75">
      <c r="A32" s="49">
        <v>45169</v>
      </c>
      <c r="B32" s="50">
        <v>77557</v>
      </c>
      <c r="C32" s="82">
        <f t="shared" si="9"/>
        <v>1.7535060530771007</v>
      </c>
      <c r="D32" s="50">
        <f t="shared" si="0"/>
        <v>58439.6689585007</v>
      </c>
      <c r="E32" s="52">
        <f t="shared" si="1"/>
        <v>135996.6689585007</v>
      </c>
      <c r="F32" s="53">
        <f t="shared" si="2"/>
        <v>106092</v>
      </c>
      <c r="G32" s="52">
        <f t="shared" si="10"/>
        <v>565375.2786350931</v>
      </c>
      <c r="H32" s="52">
        <f t="shared" si="3"/>
        <v>8480.629179526397</v>
      </c>
      <c r="I32" s="51">
        <f t="shared" si="4"/>
        <v>573855.9078146195</v>
      </c>
      <c r="J32" s="54">
        <f t="shared" si="5"/>
        <v>0</v>
      </c>
      <c r="K32" s="60">
        <f t="shared" si="13"/>
        <v>1</v>
      </c>
      <c r="L32" s="50">
        <f t="shared" si="6"/>
        <v>311</v>
      </c>
      <c r="M32" s="61">
        <f t="shared" si="11"/>
        <v>147.35</v>
      </c>
      <c r="N32" s="62">
        <f t="shared" si="12"/>
        <v>66</v>
      </c>
      <c r="O32" s="50">
        <f t="shared" si="7"/>
        <v>3732</v>
      </c>
      <c r="P32" s="58"/>
      <c r="Q32" s="75">
        <f t="shared" si="8"/>
        <v>-135996.6689585007</v>
      </c>
    </row>
    <row r="33" spans="1:17" ht="12.75">
      <c r="A33" s="49">
        <v>45535</v>
      </c>
      <c r="B33" s="50">
        <v>28687</v>
      </c>
      <c r="C33" s="82">
        <f t="shared" si="9"/>
        <v>1.8061112346694137</v>
      </c>
      <c r="D33" s="50">
        <f t="shared" si="0"/>
        <v>23124.91298896147</v>
      </c>
      <c r="E33" s="52">
        <f t="shared" si="1"/>
        <v>51811.91298896147</v>
      </c>
      <c r="F33" s="53">
        <f t="shared" si="2"/>
        <v>106812</v>
      </c>
      <c r="G33" s="52">
        <f t="shared" si="10"/>
        <v>628855.994825658</v>
      </c>
      <c r="H33" s="52">
        <f t="shared" si="3"/>
        <v>9432.83992238487</v>
      </c>
      <c r="I33" s="51">
        <f t="shared" si="4"/>
        <v>638288.8347480429</v>
      </c>
      <c r="J33" s="54">
        <f t="shared" si="5"/>
        <v>0</v>
      </c>
      <c r="K33" s="60">
        <f t="shared" si="13"/>
        <v>1</v>
      </c>
      <c r="L33" s="50">
        <f t="shared" si="6"/>
        <v>312</v>
      </c>
      <c r="M33" s="61">
        <f t="shared" si="11"/>
        <v>148.35</v>
      </c>
      <c r="N33" s="62">
        <f t="shared" si="12"/>
        <v>67</v>
      </c>
      <c r="O33" s="50">
        <f t="shared" si="7"/>
        <v>3744</v>
      </c>
      <c r="P33" s="58"/>
      <c r="Q33" s="75">
        <f t="shared" si="8"/>
        <v>-51811.91298896147</v>
      </c>
    </row>
    <row r="34" spans="1:17" ht="12.75">
      <c r="A34" s="49">
        <v>45900</v>
      </c>
      <c r="B34" s="50">
        <v>10275</v>
      </c>
      <c r="C34" s="82">
        <f t="shared" si="9"/>
        <v>1.860294571709496</v>
      </c>
      <c r="D34" s="50">
        <f t="shared" si="0"/>
        <v>8839.526724315074</v>
      </c>
      <c r="E34" s="52">
        <f t="shared" si="1"/>
        <v>19114.526724315074</v>
      </c>
      <c r="F34" s="53">
        <f t="shared" si="2"/>
        <v>107532</v>
      </c>
      <c r="G34" s="52">
        <f t="shared" si="10"/>
        <v>726706.3080237277</v>
      </c>
      <c r="H34" s="52">
        <f t="shared" si="3"/>
        <v>10900.594620355916</v>
      </c>
      <c r="I34" s="51">
        <f t="shared" si="4"/>
        <v>737606.9026440836</v>
      </c>
      <c r="J34" s="54">
        <f t="shared" si="5"/>
        <v>0</v>
      </c>
      <c r="K34" s="60">
        <f t="shared" si="13"/>
        <v>1</v>
      </c>
      <c r="L34" s="50">
        <f t="shared" si="6"/>
        <v>313</v>
      </c>
      <c r="M34" s="61">
        <f t="shared" si="11"/>
        <v>149.35</v>
      </c>
      <c r="N34" s="62">
        <f t="shared" si="12"/>
        <v>68</v>
      </c>
      <c r="O34" s="50">
        <f t="shared" si="7"/>
        <v>3756</v>
      </c>
      <c r="P34" s="58"/>
      <c r="Q34" s="75">
        <f t="shared" si="8"/>
        <v>-19114.526724315074</v>
      </c>
    </row>
    <row r="35" spans="1:17" ht="12.75">
      <c r="A35" s="49">
        <v>46265</v>
      </c>
      <c r="B35" s="50">
        <v>20050</v>
      </c>
      <c r="C35" s="82">
        <f t="shared" si="9"/>
        <v>1.916103408860781</v>
      </c>
      <c r="D35" s="50">
        <f t="shared" si="0"/>
        <v>18367.873347658657</v>
      </c>
      <c r="E35" s="52">
        <f t="shared" si="1"/>
        <v>38417.87334765866</v>
      </c>
      <c r="F35" s="53">
        <f t="shared" si="2"/>
        <v>108252</v>
      </c>
      <c r="G35" s="52">
        <f t="shared" si="10"/>
        <v>807441.0292964249</v>
      </c>
      <c r="H35" s="52">
        <f t="shared" si="3"/>
        <v>12111.615439446374</v>
      </c>
      <c r="I35" s="51">
        <f t="shared" si="4"/>
        <v>819552.6447358713</v>
      </c>
      <c r="J35" s="54">
        <f t="shared" si="5"/>
        <v>0</v>
      </c>
      <c r="K35" s="60">
        <f t="shared" si="13"/>
        <v>1</v>
      </c>
      <c r="L35" s="50">
        <f t="shared" si="6"/>
        <v>314</v>
      </c>
      <c r="M35" s="61">
        <f t="shared" si="11"/>
        <v>150.35</v>
      </c>
      <c r="N35" s="62">
        <f t="shared" si="12"/>
        <v>69</v>
      </c>
      <c r="O35" s="50">
        <f t="shared" si="7"/>
        <v>3768</v>
      </c>
      <c r="P35" s="58"/>
      <c r="Q35" s="75">
        <f t="shared" si="8"/>
        <v>-38417.87334765866</v>
      </c>
    </row>
    <row r="36" spans="1:17" ht="12.75">
      <c r="A36" s="49">
        <v>46630</v>
      </c>
      <c r="B36" s="50">
        <v>55055</v>
      </c>
      <c r="C36" s="82">
        <f t="shared" si="9"/>
        <v>1.9735865111266042</v>
      </c>
      <c r="D36" s="50">
        <f t="shared" si="0"/>
        <v>53600.80537007519</v>
      </c>
      <c r="E36" s="52">
        <f t="shared" si="1"/>
        <v>108655.80537007519</v>
      </c>
      <c r="F36" s="53">
        <f t="shared" si="2"/>
        <v>108972</v>
      </c>
      <c r="G36" s="52">
        <f t="shared" si="10"/>
        <v>819868.8393657962</v>
      </c>
      <c r="H36" s="52">
        <f t="shared" si="3"/>
        <v>12298.032590486942</v>
      </c>
      <c r="I36" s="51">
        <f t="shared" si="4"/>
        <v>832166.8719562831</v>
      </c>
      <c r="J36" s="54">
        <f t="shared" si="5"/>
        <v>0</v>
      </c>
      <c r="K36" s="60">
        <f t="shared" si="13"/>
        <v>1</v>
      </c>
      <c r="L36" s="50">
        <f t="shared" si="6"/>
        <v>315</v>
      </c>
      <c r="M36" s="61">
        <f t="shared" si="11"/>
        <v>151.35</v>
      </c>
      <c r="N36" s="62">
        <f t="shared" si="12"/>
        <v>70</v>
      </c>
      <c r="O36" s="50">
        <f t="shared" si="7"/>
        <v>3780</v>
      </c>
      <c r="P36" s="58"/>
      <c r="Q36" s="75">
        <f t="shared" si="8"/>
        <v>-108655.80537007519</v>
      </c>
    </row>
    <row r="37" spans="1:17" ht="12.75">
      <c r="A37" s="49">
        <v>46996</v>
      </c>
      <c r="B37" s="50">
        <v>160150</v>
      </c>
      <c r="C37" s="82">
        <f t="shared" si="9"/>
        <v>2.0327941064604023</v>
      </c>
      <c r="D37" s="50">
        <f t="shared" si="0"/>
        <v>165401.9761496334</v>
      </c>
      <c r="E37" s="52">
        <f t="shared" si="1"/>
        <v>325551.9761496334</v>
      </c>
      <c r="F37" s="53">
        <f t="shared" si="2"/>
        <v>109692</v>
      </c>
      <c r="G37" s="52">
        <f t="shared" si="10"/>
        <v>616306.8958066497</v>
      </c>
      <c r="H37" s="52">
        <f t="shared" si="3"/>
        <v>9244.603437099746</v>
      </c>
      <c r="I37" s="51">
        <f t="shared" si="4"/>
        <v>625551.4992437494</v>
      </c>
      <c r="J37" s="54">
        <f t="shared" si="5"/>
        <v>0</v>
      </c>
      <c r="K37" s="60">
        <f t="shared" si="13"/>
        <v>1</v>
      </c>
      <c r="L37" s="50">
        <f t="shared" si="6"/>
        <v>316</v>
      </c>
      <c r="M37" s="61">
        <f t="shared" si="11"/>
        <v>152.35</v>
      </c>
      <c r="N37" s="62">
        <f t="shared" si="12"/>
        <v>71</v>
      </c>
      <c r="O37" s="50">
        <f t="shared" si="7"/>
        <v>3792</v>
      </c>
      <c r="P37" s="58" t="s">
        <v>40</v>
      </c>
      <c r="Q37" s="75">
        <f t="shared" si="8"/>
        <v>-325551.9761496334</v>
      </c>
    </row>
    <row r="38" spans="1:17" ht="12.75">
      <c r="A38" s="49">
        <v>47361</v>
      </c>
      <c r="B38" s="50">
        <v>16507</v>
      </c>
      <c r="C38" s="82">
        <f t="shared" si="9"/>
        <v>2.0937779296542143</v>
      </c>
      <c r="D38" s="50">
        <f t="shared" si="0"/>
        <v>18054.992284802116</v>
      </c>
      <c r="E38" s="52">
        <f t="shared" si="1"/>
        <v>34561.992284802116</v>
      </c>
      <c r="F38" s="53">
        <f t="shared" si="2"/>
        <v>110412</v>
      </c>
      <c r="G38" s="52">
        <f t="shared" si="10"/>
        <v>701401.5069589473</v>
      </c>
      <c r="H38" s="52">
        <f t="shared" si="3"/>
        <v>10521.022604384209</v>
      </c>
      <c r="I38" s="51">
        <f t="shared" si="4"/>
        <v>711922.5295633315</v>
      </c>
      <c r="J38" s="54">
        <f t="shared" si="5"/>
        <v>0</v>
      </c>
      <c r="K38" s="60">
        <f t="shared" si="13"/>
        <v>1</v>
      </c>
      <c r="L38" s="50">
        <f t="shared" si="6"/>
        <v>317</v>
      </c>
      <c r="M38" s="61">
        <f t="shared" si="11"/>
        <v>153.35</v>
      </c>
      <c r="N38" s="62">
        <f t="shared" si="12"/>
        <v>72</v>
      </c>
      <c r="O38" s="50">
        <f t="shared" si="7"/>
        <v>3804</v>
      </c>
      <c r="P38" s="58"/>
      <c r="Q38" s="75">
        <f t="shared" si="8"/>
        <v>-34561.992284802116</v>
      </c>
    </row>
    <row r="39" spans="1:17" ht="12.75">
      <c r="A39" s="49">
        <v>47726</v>
      </c>
      <c r="B39" s="50">
        <v>41485</v>
      </c>
      <c r="C39" s="82">
        <f t="shared" si="9"/>
        <v>2.1565912675438406</v>
      </c>
      <c r="D39" s="50">
        <f t="shared" si="0"/>
        <v>47981.188734056224</v>
      </c>
      <c r="E39" s="52">
        <f t="shared" si="1"/>
        <v>89466.18873405622</v>
      </c>
      <c r="F39" s="53">
        <f t="shared" si="2"/>
        <v>111132</v>
      </c>
      <c r="G39" s="52">
        <f t="shared" si="10"/>
        <v>733588.3408292753</v>
      </c>
      <c r="H39" s="52">
        <f t="shared" si="3"/>
        <v>11003.82511243913</v>
      </c>
      <c r="I39" s="51">
        <f t="shared" si="4"/>
        <v>744592.1659417144</v>
      </c>
      <c r="J39" s="54">
        <f t="shared" si="5"/>
        <v>0</v>
      </c>
      <c r="K39" s="60">
        <f t="shared" si="13"/>
        <v>1</v>
      </c>
      <c r="L39" s="50">
        <f t="shared" si="6"/>
        <v>318</v>
      </c>
      <c r="M39" s="61">
        <f t="shared" si="11"/>
        <v>154.35</v>
      </c>
      <c r="N39" s="62">
        <f t="shared" si="12"/>
        <v>73</v>
      </c>
      <c r="O39" s="50">
        <f t="shared" si="7"/>
        <v>3816</v>
      </c>
      <c r="P39" s="58"/>
      <c r="Q39" s="75">
        <f t="shared" si="8"/>
        <v>-89466.18873405622</v>
      </c>
    </row>
    <row r="40" spans="1:17" ht="12.75">
      <c r="A40" s="49">
        <v>48091</v>
      </c>
      <c r="B40" s="50">
        <v>32630</v>
      </c>
      <c r="C40" s="82">
        <f t="shared" si="9"/>
        <v>2.221289005570156</v>
      </c>
      <c r="D40" s="50">
        <f t="shared" si="0"/>
        <v>39850.66025175419</v>
      </c>
      <c r="E40" s="52">
        <f t="shared" si="1"/>
        <v>72480.66025175419</v>
      </c>
      <c r="F40" s="53">
        <f t="shared" si="2"/>
        <v>111852</v>
      </c>
      <c r="G40" s="52">
        <f t="shared" si="10"/>
        <v>783963.5056899602</v>
      </c>
      <c r="H40" s="52">
        <f t="shared" si="3"/>
        <v>11759.452585349403</v>
      </c>
      <c r="I40" s="51">
        <f t="shared" si="4"/>
        <v>795722.9582753096</v>
      </c>
      <c r="J40" s="54">
        <f t="shared" si="5"/>
        <v>0</v>
      </c>
      <c r="K40" s="60">
        <f t="shared" si="13"/>
        <v>1</v>
      </c>
      <c r="L40" s="50">
        <f t="shared" si="6"/>
        <v>319</v>
      </c>
      <c r="M40" s="61">
        <f t="shared" si="11"/>
        <v>155.35</v>
      </c>
      <c r="N40" s="62">
        <f t="shared" si="12"/>
        <v>74</v>
      </c>
      <c r="O40" s="50">
        <f t="shared" si="7"/>
        <v>3828</v>
      </c>
      <c r="P40" s="58"/>
      <c r="Q40" s="75">
        <f t="shared" si="8"/>
        <v>-72480.66025175419</v>
      </c>
    </row>
    <row r="41" spans="1:17" ht="12.75">
      <c r="A41" s="49">
        <v>48457</v>
      </c>
      <c r="B41" s="50">
        <v>371949</v>
      </c>
      <c r="C41" s="82">
        <f t="shared" si="9"/>
        <v>2.2879276757372606</v>
      </c>
      <c r="D41" s="50">
        <f t="shared" si="0"/>
        <v>479043.41106279835</v>
      </c>
      <c r="E41" s="52">
        <f t="shared" si="1"/>
        <v>850992.4110627983</v>
      </c>
      <c r="F41" s="53">
        <f t="shared" si="2"/>
        <v>112572</v>
      </c>
      <c r="G41" s="52">
        <f t="shared" si="10"/>
        <v>57302.5472125113</v>
      </c>
      <c r="H41" s="52">
        <f t="shared" si="3"/>
        <v>859.5382081876695</v>
      </c>
      <c r="I41" s="51">
        <f t="shared" si="4"/>
        <v>58162.08542069897</v>
      </c>
      <c r="J41" s="54">
        <f t="shared" si="5"/>
        <v>0</v>
      </c>
      <c r="K41" s="60">
        <f t="shared" si="13"/>
        <v>1</v>
      </c>
      <c r="L41" s="50">
        <f t="shared" si="6"/>
        <v>320</v>
      </c>
      <c r="M41" s="61">
        <f t="shared" si="11"/>
        <v>156.35</v>
      </c>
      <c r="N41" s="62">
        <f t="shared" si="12"/>
        <v>75</v>
      </c>
      <c r="O41" s="50">
        <f t="shared" si="7"/>
        <v>3840</v>
      </c>
      <c r="P41" s="58" t="s">
        <v>41</v>
      </c>
      <c r="Q41" s="75">
        <f t="shared" si="8"/>
        <v>-850992.4110627983</v>
      </c>
    </row>
    <row r="42" spans="1:17" ht="12.75">
      <c r="A42" s="49">
        <v>48822</v>
      </c>
      <c r="B42" s="50">
        <v>18400</v>
      </c>
      <c r="C42" s="82">
        <f t="shared" si="9"/>
        <v>2.3565655060093786</v>
      </c>
      <c r="D42" s="50">
        <f t="shared" si="0"/>
        <v>24960.80531057257</v>
      </c>
      <c r="E42" s="52">
        <f t="shared" si="1"/>
        <v>43360.80531057257</v>
      </c>
      <c r="F42" s="53">
        <f t="shared" si="2"/>
        <v>113292</v>
      </c>
      <c r="G42" s="52">
        <f t="shared" si="10"/>
        <v>128093.28011012639</v>
      </c>
      <c r="H42" s="52">
        <f t="shared" si="3"/>
        <v>1921.3992016518957</v>
      </c>
      <c r="I42" s="51">
        <f t="shared" si="4"/>
        <v>130014.67931177828</v>
      </c>
      <c r="J42" s="54">
        <f t="shared" si="5"/>
        <v>0</v>
      </c>
      <c r="K42" s="60">
        <f t="shared" si="13"/>
        <v>1</v>
      </c>
      <c r="L42" s="50">
        <f t="shared" si="6"/>
        <v>321</v>
      </c>
      <c r="M42" s="61">
        <f t="shared" si="11"/>
        <v>157.35</v>
      </c>
      <c r="N42" s="62">
        <f t="shared" si="12"/>
        <v>76</v>
      </c>
      <c r="O42" s="50">
        <f t="shared" si="7"/>
        <v>3852</v>
      </c>
      <c r="P42" s="58"/>
      <c r="Q42" s="75">
        <f t="shared" si="8"/>
        <v>-43360.80531057257</v>
      </c>
    </row>
    <row r="43" spans="1:17" ht="12.75">
      <c r="A43" s="64"/>
      <c r="B43" s="50"/>
      <c r="C43" s="82"/>
      <c r="D43" s="78"/>
      <c r="E43" s="52">
        <f>SUM(E13:E42)</f>
        <v>3409426.0647289213</v>
      </c>
      <c r="F43" s="52">
        <f>SUM(F13:F42)</f>
        <v>3056760</v>
      </c>
      <c r="G43" s="52"/>
      <c r="H43" s="52">
        <f>SUM(H13:H42)</f>
        <v>191098.5640406992</v>
      </c>
      <c r="I43" s="50"/>
      <c r="J43" s="50"/>
      <c r="K43" s="61"/>
      <c r="L43" s="50"/>
      <c r="M43" s="61"/>
      <c r="N43" s="65"/>
      <c r="O43" s="50"/>
      <c r="P43" s="66"/>
      <c r="Q43" s="75">
        <f t="shared" si="8"/>
        <v>-3409426.0647289213</v>
      </c>
    </row>
    <row r="44" spans="1:17" ht="12.75">
      <c r="A44" s="64"/>
      <c r="B44" s="50"/>
      <c r="C44" s="77"/>
      <c r="D44" s="78"/>
      <c r="E44" s="50"/>
      <c r="F44" s="78"/>
      <c r="G44" s="50"/>
      <c r="H44" s="50"/>
      <c r="I44" s="50"/>
      <c r="J44" s="50"/>
      <c r="K44" s="61"/>
      <c r="L44" s="50"/>
      <c r="M44" s="61"/>
      <c r="N44" s="65"/>
      <c r="O44" s="50"/>
      <c r="P44" s="66"/>
      <c r="Q44" s="75"/>
    </row>
    <row r="45" spans="1:17" ht="12.75">
      <c r="A45" s="64"/>
      <c r="B45" s="50"/>
      <c r="C45" s="77"/>
      <c r="D45" s="78"/>
      <c r="E45" s="50"/>
      <c r="F45" s="78"/>
      <c r="G45" s="50"/>
      <c r="H45" s="50"/>
      <c r="I45" s="50"/>
      <c r="J45" s="50"/>
      <c r="K45" s="61"/>
      <c r="L45" s="50"/>
      <c r="M45" s="61"/>
      <c r="N45" s="65"/>
      <c r="O45" s="50"/>
      <c r="P45" s="66"/>
      <c r="Q45" s="75"/>
    </row>
    <row r="46" spans="1:17" ht="12.75">
      <c r="A46" s="67"/>
      <c r="B46" s="68"/>
      <c r="C46" s="79"/>
      <c r="D46" s="80"/>
      <c r="E46" s="68"/>
      <c r="F46" s="79"/>
      <c r="G46" s="68"/>
      <c r="H46" s="68"/>
      <c r="I46" s="68"/>
      <c r="J46" s="68"/>
      <c r="K46" s="68"/>
      <c r="L46" s="71"/>
      <c r="M46" s="68"/>
      <c r="N46" s="68"/>
      <c r="O46" s="72"/>
      <c r="Q46" s="81"/>
    </row>
    <row r="47" spans="1:17" ht="12.75">
      <c r="A47" s="73"/>
      <c r="B47" s="11"/>
      <c r="C47" s="11"/>
      <c r="D47" s="11"/>
      <c r="E47" s="10"/>
      <c r="F47" s="74"/>
      <c r="G47" s="74"/>
      <c r="H47" s="10"/>
      <c r="I47" s="10"/>
      <c r="J47" s="10"/>
      <c r="K47" s="10"/>
      <c r="L47" s="10"/>
      <c r="M47" s="10"/>
      <c r="N47" s="10"/>
      <c r="O47" s="12"/>
      <c r="P47" s="12"/>
      <c r="Q47" s="10"/>
    </row>
    <row r="48" spans="1:17" ht="12.75">
      <c r="A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0"/>
    </row>
    <row r="49" spans="1:17" ht="12.75">
      <c r="A49" s="12"/>
      <c r="D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0"/>
    </row>
    <row r="50" spans="1:14" ht="12.75">
      <c r="A50" s="12"/>
      <c r="B50" s="10"/>
      <c r="C50" s="10"/>
      <c r="D50" s="10"/>
      <c r="E50" s="12"/>
      <c r="F50" s="12"/>
      <c r="G50" s="12"/>
      <c r="H50" s="12"/>
      <c r="I50" s="12"/>
      <c r="J50" s="10"/>
      <c r="K50" s="12"/>
      <c r="L50" s="12"/>
      <c r="M50" s="12"/>
      <c r="N50" s="12"/>
    </row>
    <row r="51" spans="1:14" ht="12.75">
      <c r="A51" s="12"/>
      <c r="B51" s="10"/>
      <c r="C51" s="10"/>
      <c r="D51" s="11"/>
      <c r="E51" s="12"/>
      <c r="F51" s="12"/>
      <c r="G51" s="12"/>
      <c r="H51" s="10"/>
      <c r="I51" s="10"/>
      <c r="J51" s="12"/>
      <c r="K51" s="12"/>
      <c r="M51" s="12"/>
      <c r="N51" s="12"/>
    </row>
    <row r="52" spans="1:16" ht="12.75">
      <c r="A52" s="12"/>
      <c r="B52" s="10"/>
      <c r="C52" s="10"/>
      <c r="D52" s="11"/>
      <c r="E52" s="12"/>
      <c r="F52" s="12"/>
      <c r="G52" s="12"/>
      <c r="H52" s="10"/>
      <c r="I52" s="10"/>
      <c r="J52" s="12"/>
      <c r="K52" s="12"/>
      <c r="L52" s="12"/>
      <c r="M52" s="12"/>
      <c r="N52" s="12"/>
      <c r="O52" s="12"/>
      <c r="P52" s="11"/>
    </row>
    <row r="53" spans="1:16" ht="12.75">
      <c r="A53" s="12"/>
      <c r="B53" s="10"/>
      <c r="C53" s="10"/>
      <c r="D53" s="11"/>
      <c r="E53" s="12"/>
      <c r="F53" s="12"/>
      <c r="G53" s="12"/>
      <c r="H53" s="10"/>
      <c r="I53" s="10"/>
      <c r="J53" s="12"/>
      <c r="K53" s="12"/>
      <c r="L53" s="12"/>
      <c r="M53" s="12"/>
      <c r="N53" s="12"/>
      <c r="O53" s="12"/>
      <c r="P53" s="11"/>
    </row>
    <row r="54" spans="1:16" ht="12.75">
      <c r="A54" s="12"/>
      <c r="B54" s="10"/>
      <c r="C54" s="10"/>
      <c r="D54" s="11"/>
      <c r="E54" s="12"/>
      <c r="F54" s="12"/>
      <c r="G54" s="12"/>
      <c r="H54" s="10"/>
      <c r="I54" s="10"/>
      <c r="J54" s="12"/>
      <c r="K54" s="12"/>
      <c r="L54" s="12"/>
      <c r="M54" s="12"/>
      <c r="N54" s="12"/>
      <c r="O54" s="12"/>
      <c r="P54" s="11"/>
    </row>
    <row r="55" spans="1:16" ht="12.75">
      <c r="A55" s="12"/>
      <c r="B55" s="10"/>
      <c r="C55" s="10"/>
      <c r="D55" s="11"/>
      <c r="E55" s="12"/>
      <c r="F55" s="12"/>
      <c r="G55" s="12"/>
      <c r="H55" s="10"/>
      <c r="I55" s="10"/>
      <c r="J55" s="12"/>
      <c r="K55" s="12"/>
      <c r="L55" s="12"/>
      <c r="M55" s="12"/>
      <c r="N55" s="12"/>
      <c r="O55" s="12"/>
      <c r="P55" s="11"/>
    </row>
    <row r="56" spans="1:16" ht="12.75">
      <c r="A56" s="12"/>
      <c r="B56" s="10"/>
      <c r="C56" s="10"/>
      <c r="D56" s="11"/>
      <c r="E56" s="12"/>
      <c r="F56" s="12"/>
      <c r="G56" s="12"/>
      <c r="H56" s="31"/>
      <c r="I56" s="31"/>
      <c r="J56" s="12"/>
      <c r="K56" s="12"/>
      <c r="L56" s="12"/>
      <c r="M56" s="12"/>
      <c r="N56" s="12"/>
      <c r="O56" s="12"/>
      <c r="P56" s="11"/>
    </row>
    <row r="57" spans="1:16" ht="12.75">
      <c r="A57" s="12"/>
      <c r="B57" s="10"/>
      <c r="C57" s="10"/>
      <c r="D57" s="11"/>
      <c r="E57" s="12"/>
      <c r="F57" s="12"/>
      <c r="G57" s="12"/>
      <c r="H57" s="10"/>
      <c r="I57" s="10"/>
      <c r="J57" s="12"/>
      <c r="K57" s="12"/>
      <c r="L57" s="12"/>
      <c r="M57" s="12"/>
      <c r="N57" s="12"/>
      <c r="O57" s="12"/>
      <c r="P57" s="11"/>
    </row>
  </sheetData>
  <sheetProtection password="CAF9" sheet="1" objects="1" scenarios="1"/>
  <printOptions horizontalCentered="1"/>
  <pageMargins left="0" right="0" top="0.63" bottom="0.5" header="0.28" footer="0.25"/>
  <pageSetup horizontalDpi="300" verticalDpi="300" orientation="landscape" scale="97" r:id="rId1"/>
  <headerFooter alignWithMargins="0">
    <oddHeader>&amp;CMinimum Increase in Monthly Reserve Contribution
Reduction After 2008, $50,000 Safety Level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Busman</dc:creator>
  <cp:keywords/>
  <dc:description/>
  <cp:lastModifiedBy>Glen Grossman</cp:lastModifiedBy>
  <cp:lastPrinted>2003-11-02T21:52:37Z</cp:lastPrinted>
  <dcterms:created xsi:type="dcterms:W3CDTF">2003-11-02T21:33:50Z</dcterms:created>
  <dcterms:modified xsi:type="dcterms:W3CDTF">2003-11-08T18:44:51Z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-13647655</vt:i4>
  </property>
  <property fmtid="{D5CDD505-2E9C-101B-9397-08002B2CF9AE}" pid="3" name="_EmailSubject">
    <vt:lpwstr>Reserve Projections for Annual Meeting.xls</vt:lpwstr>
  </property>
  <property fmtid="{D5CDD505-2E9C-101B-9397-08002B2CF9AE}" pid="4" name="_AuthorEmail">
    <vt:lpwstr>rbusman@pacbell.net</vt:lpwstr>
  </property>
  <property fmtid="{D5CDD505-2E9C-101B-9397-08002B2CF9AE}" pid="5" name="_AuthorEmailDisplayName">
    <vt:lpwstr>R Busman</vt:lpwstr>
  </property>
  <property fmtid="{D5CDD505-2E9C-101B-9397-08002B2CF9AE}" pid="6" name="_ReviewingToolsShownOnce">
    <vt:lpwstr/>
  </property>
</Properties>
</file>